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<sst xmlns="http://schemas.openxmlformats.org/spreadsheetml/2006/main" count="201" uniqueCount="156">
  <si>
    <t>Schválený</t>
  </si>
  <si>
    <t>Rozpočet 2011</t>
  </si>
  <si>
    <t>Skutočnosť</t>
  </si>
  <si>
    <t>%</t>
  </si>
  <si>
    <t xml:space="preserve">V Ý D A V K Y </t>
  </si>
  <si>
    <t>rozpočet</t>
  </si>
  <si>
    <t>upravený</t>
  </si>
  <si>
    <t>plnenia</t>
  </si>
  <si>
    <t>(v EUR)</t>
  </si>
  <si>
    <t>o rozp.opatrenia</t>
  </si>
  <si>
    <t>2011</t>
  </si>
  <si>
    <t xml:space="preserve">  Bežné výdavky spolu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</si>
  <si>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</si>
  <si>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</si>
  <si>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</si>
  <si>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</si>
  <si>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</si>
  <si>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</si>
  <si>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3.3</t>
  </si>
  <si>
    <t xml:space="preserve">          Matrika</t>
  </si>
  <si>
    <t>6.0</t>
  </si>
  <si>
    <t xml:space="preserve">          Sčítanie obyvateľstva</t>
  </si>
  <si>
    <t xml:space="preserve">          Hlásenie pobytu občanov</t>
  </si>
  <si>
    <t>8.0</t>
  </si>
  <si>
    <t xml:space="preserve">          Transfery všeobecnej povahy VS</t>
  </si>
  <si>
    <t>02</t>
  </si>
  <si>
    <t>Obrana</t>
  </si>
  <si>
    <t>2.0</t>
  </si>
  <si>
    <t xml:space="preserve">          Civilná ochrana</t>
  </si>
  <si>
    <t>03</t>
  </si>
  <si>
    <t>Verejný poriadok a bezpečnosť</t>
  </si>
  <si>
    <t xml:space="preserve">          Požiarna ochrana</t>
  </si>
  <si>
    <t xml:space="preserve">          Verejný poriadok a bezpečnosť inde neklasifik.</t>
  </si>
  <si>
    <t>04</t>
  </si>
  <si>
    <t>Ekonomická oblasť</t>
  </si>
  <si>
    <t>4.3</t>
  </si>
  <si>
    <t xml:space="preserve">          Výstavba - priesk. a proj. práce</t>
  </si>
  <si>
    <t xml:space="preserve">          Výstavba - stavebný úrad</t>
  </si>
  <si>
    <t>5.1</t>
  </si>
  <si>
    <t xml:space="preserve">          Cestná doprava-výst.a opravy miest.komunik.</t>
  </si>
  <si>
    <t>05</t>
  </si>
  <si>
    <t>Ochrana životného prostredia</t>
  </si>
  <si>
    <t>1.0</t>
  </si>
  <si>
    <t xml:space="preserve">          Nakladanie s odpadmi</t>
  </si>
  <si>
    <t>4.0</t>
  </si>
  <si>
    <t xml:space="preserve">          Ochrana prírody a krajiny-ost.činn.v poľnoh.</t>
  </si>
  <si>
    <t xml:space="preserve">          Ochrana ŽP inde neklasifikovaná</t>
  </si>
  <si>
    <t>06</t>
  </si>
  <si>
    <t>Bývanie a občianska vybavenosť</t>
  </si>
  <si>
    <t xml:space="preserve">           Rozvoj bývania - FRB</t>
  </si>
  <si>
    <t xml:space="preserve">           EKO - podnik VPS</t>
  </si>
  <si>
    <t xml:space="preserve">           Správa bytov a nebytových priestorov</t>
  </si>
  <si>
    <t>08</t>
  </si>
  <si>
    <t xml:space="preserve">          Telovýchova a šport</t>
  </si>
  <si>
    <t xml:space="preserve">          Školak klub</t>
  </si>
  <si>
    <t xml:space="preserve">          Stredisko kultúry</t>
  </si>
  <si>
    <t>2.0.5</t>
  </si>
  <si>
    <t xml:space="preserve">          Knižnica</t>
  </si>
  <si>
    <t>2.0.9</t>
  </si>
  <si>
    <t xml:space="preserve">          Ostatné kultúrne služby</t>
  </si>
  <si>
    <t>3.0</t>
  </si>
  <si>
    <t xml:space="preserve">          Vysielacie a vydavateľské služby </t>
  </si>
  <si>
    <t>09</t>
  </si>
  <si>
    <t>Vzdelávanie</t>
  </si>
  <si>
    <t xml:space="preserve">          Detské jasle</t>
  </si>
  <si>
    <t xml:space="preserve">          Základné vzdelanie</t>
  </si>
  <si>
    <t xml:space="preserve">          Základné vzdelanie - Havárie ZŠ s MŠ</t>
  </si>
  <si>
    <t>1.2.1</t>
  </si>
  <si>
    <t xml:space="preserve">          Školský úrad</t>
  </si>
  <si>
    <t>5.0</t>
  </si>
  <si>
    <t xml:space="preserve">          Školenie, kurzy semináre a porady</t>
  </si>
  <si>
    <t>10</t>
  </si>
  <si>
    <t>Sociálne zabezpečenie</t>
  </si>
  <si>
    <t>2.0.1</t>
  </si>
  <si>
    <t xml:space="preserve">          Zariadenia sociálnych služieb</t>
  </si>
  <si>
    <t>2.0.2</t>
  </si>
  <si>
    <t xml:space="preserve">          Ďalšie sociálne služby - staroba</t>
  </si>
  <si>
    <t xml:space="preserve">          Ďalšie sociálne služby - opatrovateľská služba</t>
  </si>
  <si>
    <t>4.0.3</t>
  </si>
  <si>
    <t xml:space="preserve">          Ďalšie sociálne služby - rodina a deti</t>
  </si>
  <si>
    <t>5.0.</t>
  </si>
  <si>
    <t xml:space="preserve">          Nezamestnaní</t>
  </si>
  <si>
    <t>7.0.1</t>
  </si>
  <si>
    <t xml:space="preserve">          Soc.pomoc obč.v hm. a soc.núdzi</t>
  </si>
  <si>
    <t>700</t>
  </si>
  <si>
    <t>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</si>
  <si>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</si>
  <si>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</si>
  <si>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</si>
  <si>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Nakladanie s odpadmi</t>
  </si>
  <si>
    <t xml:space="preserve">           Rozvoj bývania</t>
  </si>
  <si>
    <t xml:space="preserve">           Rozvoj obcí- výstavba miest a obcí</t>
  </si>
  <si>
    <t xml:space="preserve">          Základné školy s materskými školami</t>
  </si>
  <si>
    <t xml:space="preserve">          ZŠ - budovanie dets.ihrísk - revitalizácia</t>
  </si>
  <si>
    <t>Výdavky celkom</t>
  </si>
  <si>
    <t>P R Í J M Y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</si>
  <si>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</si>
  <si>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</si>
  <si>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</si>
  <si>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</si>
  <si>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</si>
  <si>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</si>
  <si>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</si>
  <si>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</si>
  <si>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</si>
  <si>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</si>
  <si>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</si>
  <si>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</si>
  <si>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</si>
  <si>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majetku</t>
  </si>
  <si>
    <t>Iné príjmy z podnikania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</si>
  <si>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</si>
  <si>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</si>
  <si>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</si>
  <si>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</si>
  <si>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</si>
  <si>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</si>
  <si>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</si>
  <si>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</si>
  <si>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</si>
  <si>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 EKO podnik VPS</t>
  </si>
  <si>
    <t xml:space="preserve">           Stredisko kultúry</t>
  </si>
  <si>
    <t xml:space="preserve">           Knižnica</t>
  </si>
  <si>
    <t xml:space="preserve">          správa obecných úradov</t>
  </si>
  <si>
    <t>Úroky z dom. úverov, pôžičiek a vkladov</t>
  </si>
  <si>
    <t>Iné nedaň. príjmy-vratky,náhrady z poist. plnenia</t>
  </si>
  <si>
    <t>Bežné a všeobecné granty a transfery</t>
  </si>
  <si>
    <t>Granty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</si>
  <si>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</si>
  <si>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</si>
  <si>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</si>
  <si>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</si>
  <si>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</si>
  <si>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</si>
  <si>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</si>
  <si>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</si>
  <si>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</si>
  <si>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</si>
  <si>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</si>
  <si>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sčítanie obyvateľstva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</si>
  <si>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</si>
  <si>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</si>
  <si>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</si>
  <si>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</si>
  <si>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</si>
  <si>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 xml:space="preserve">           Revit. VP Rešetkov - Osadná</t>
  </si>
  <si>
    <t xml:space="preserve">           Výstavba Jedenástej ulice</t>
  </si>
  <si>
    <t>Finančné operácie</t>
  </si>
  <si>
    <t>Zostatok prostriedkov z minulého roka</t>
  </si>
  <si>
    <t>Prevody z rezervného fondu</t>
  </si>
  <si>
    <t>Iné príjmové fin. operácie - predaj akcií</t>
  </si>
  <si>
    <t>Príjmy celkom</t>
  </si>
  <si>
    <t xml:space="preserve">                                                               Čerpanie rozpočtu k 30.9.2011 - Výdavky</t>
  </si>
  <si>
    <t>I. - IX.</t>
  </si>
  <si>
    <t xml:space="preserve">                                                            Čerpanie rozpočtu k 30.9.2011 - Príjmy</t>
  </si>
  <si>
    <t>Rekreácia, kultúra a šport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</si>
</sst>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0" fillId="0" borderId="0" xfId="0" applyNumberFormat="1" applyBorder="1" applyAlignment="1">
      <alignment/>
    </xf>
    <xf numFmtId="2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5" xfId="0" applyNumberFormat="1" applyFont="1" applyFill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4" fontId="3" fillId="0" borderId="25" xfId="0" applyNumberFormat="1" applyFont="1" applyFill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0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9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49" fontId="3" fillId="0" borderId="42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4" fontId="2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49" fontId="3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3" fontId="3" fillId="0" borderId="47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51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54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3" fontId="3" fillId="0" borderId="25" xfId="0" applyNumberFormat="1" applyFont="1" applyFill="1" applyBorder="1" applyAlignment="1">
      <alignment/>
    </xf>
    <xf numFmtId="164" fontId="2" fillId="0" borderId="55" xfId="0" applyNumberFormat="1" applyFont="1" applyBorder="1" applyAlignment="1">
      <alignment/>
    </xf>
    <xf numFmtId="0" fontId="2" fillId="0" borderId="5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7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2" fillId="0" borderId="47" xfId="0" applyFont="1" applyBorder="1" applyAlignment="1">
      <alignment/>
    </xf>
    <xf numFmtId="4" fontId="3" fillId="0" borderId="60" xfId="0" applyNumberFormat="1" applyFont="1" applyBorder="1" applyAlignment="1">
      <alignment/>
    </xf>
    <xf numFmtId="49" fontId="3" fillId="0" borderId="6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view="pageBreakPreview" zoomScale="60" workbookViewId="0" topLeftCell="A41">
      <selection activeCell="F41" sqref="F41"/>
    </sheetView>
  </sheetViews>
  <sheetFormatPr defaultColWidth="9.140625" defaultRowHeight="12.75"/>
  <cols>
    <col min="1" max="1" width="7.00390625" style="0" customWidth="1"/>
    <col min="2" max="2" width="6.7109375" style="0" customWidth="1"/>
    <col min="3" max="3" width="47.421875" style="0" customWidth="1"/>
    <col min="4" max="4" width="13.8515625" style="0" customWidth="1"/>
    <col min="5" max="5" width="17.57421875" style="0" customWidth="1"/>
    <col min="6" max="6" width="17.28125" style="0" customWidth="1"/>
    <col min="7" max="7" width="12.00390625" style="0" customWidth="1"/>
    <col min="9" max="9" width="16.00390625" style="0" customWidth="1"/>
  </cols>
  <sheetData>
    <row r="1" spans="9:26" ht="12.7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2" t="s">
        <v>152</v>
      </c>
      <c r="B2" s="2"/>
      <c r="C2" s="2"/>
      <c r="D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9:26" ht="13.5" thickBo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3"/>
      <c r="B4" s="4"/>
      <c r="C4" s="5"/>
      <c r="D4" s="6" t="s">
        <v>0</v>
      </c>
      <c r="E4" s="6" t="s">
        <v>1</v>
      </c>
      <c r="F4" s="7" t="s">
        <v>2</v>
      </c>
      <c r="G4" s="8" t="s">
        <v>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24" t="s">
        <v>4</v>
      </c>
      <c r="B5" s="125"/>
      <c r="C5" s="126"/>
      <c r="D5" s="9" t="s">
        <v>5</v>
      </c>
      <c r="E5" s="9" t="s">
        <v>6</v>
      </c>
      <c r="F5" s="10" t="s">
        <v>153</v>
      </c>
      <c r="G5" s="11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thickBot="1">
      <c r="A6" s="12"/>
      <c r="B6" s="13"/>
      <c r="C6" s="14" t="s">
        <v>8</v>
      </c>
      <c r="D6" s="15">
        <v>2011</v>
      </c>
      <c r="E6" s="15" t="s">
        <v>9</v>
      </c>
      <c r="F6" s="16" t="s">
        <v>10</v>
      </c>
      <c r="G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thickBot="1" thickTop="1">
      <c r="A7" s="18">
        <v>600</v>
      </c>
      <c r="B7" s="19" t="s">
        <v>11</v>
      </c>
      <c r="C7" s="20"/>
      <c r="D7" s="21">
        <f>SUM(D8+D15+D17+D20+D24+D28+D32+D39+D45)</f>
        <v>13791991</v>
      </c>
      <c r="E7" s="21">
        <f>SUM(E8+E15+E17+E20+E24+E28+E32+E39+E45)</f>
        <v>13899407</v>
      </c>
      <c r="F7" s="22">
        <f>SUM(F8+F15+F17+F20+F24+F28+F32+F39+F45)</f>
        <v>9394444.469999999</v>
      </c>
      <c r="G7" s="23">
        <f aca="true" t="shared" si="0" ref="G7:G66">F7*100/E7</f>
        <v>67.58881490411784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thickTop="1">
      <c r="A8" s="24" t="s">
        <v>12</v>
      </c>
      <c r="B8" s="25"/>
      <c r="C8" s="26" t="s">
        <v>13</v>
      </c>
      <c r="D8" s="27">
        <f>SUM(D9:D14)</f>
        <v>2521025</v>
      </c>
      <c r="E8" s="27">
        <f>SUM(E9:E14)</f>
        <v>2525123</v>
      </c>
      <c r="F8" s="28">
        <f>SUM(F9:F14)</f>
        <v>1881020.78</v>
      </c>
      <c r="G8" s="29">
        <f t="shared" si="0"/>
        <v>74.49224374416613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30"/>
      <c r="B9" s="31" t="s">
        <v>14</v>
      </c>
      <c r="C9" s="31" t="s">
        <v>15</v>
      </c>
      <c r="D9" s="32">
        <v>2261261</v>
      </c>
      <c r="E9" s="33">
        <v>2263739</v>
      </c>
      <c r="F9" s="34">
        <v>1692164.79</v>
      </c>
      <c r="G9" s="35">
        <f t="shared" si="0"/>
        <v>74.75087852442353</v>
      </c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0"/>
      <c r="B10" s="31" t="s">
        <v>16</v>
      </c>
      <c r="C10" s="37" t="s">
        <v>17</v>
      </c>
      <c r="D10" s="32">
        <v>46080</v>
      </c>
      <c r="E10" s="32">
        <v>50080</v>
      </c>
      <c r="F10" s="34">
        <v>40789.34</v>
      </c>
      <c r="G10" s="35">
        <f t="shared" si="0"/>
        <v>81.4483626198083</v>
      </c>
      <c r="I10" s="36"/>
      <c r="J10" s="3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30"/>
      <c r="B11" s="31" t="s">
        <v>18</v>
      </c>
      <c r="C11" s="37" t="s">
        <v>19</v>
      </c>
      <c r="D11" s="32">
        <v>91290</v>
      </c>
      <c r="E11" s="32">
        <v>91290</v>
      </c>
      <c r="F11" s="34">
        <v>61725.64</v>
      </c>
      <c r="G11" s="35">
        <f t="shared" si="0"/>
        <v>67.61489757914339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0"/>
      <c r="B12" s="31" t="s">
        <v>20</v>
      </c>
      <c r="C12" s="37" t="s">
        <v>21</v>
      </c>
      <c r="D12" s="32">
        <v>34818</v>
      </c>
      <c r="E12" s="32">
        <v>34818</v>
      </c>
      <c r="F12" s="34">
        <v>37691.71</v>
      </c>
      <c r="G12" s="39">
        <f t="shared" si="0"/>
        <v>108.2535182951347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30"/>
      <c r="B13" s="31" t="s">
        <v>20</v>
      </c>
      <c r="C13" s="37" t="s">
        <v>22</v>
      </c>
      <c r="D13" s="32">
        <v>29976</v>
      </c>
      <c r="E13" s="32">
        <v>29976</v>
      </c>
      <c r="F13" s="34">
        <v>20244.28</v>
      </c>
      <c r="G13" s="35">
        <f t="shared" si="0"/>
        <v>67.53496130237524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40"/>
      <c r="B14" s="31" t="s">
        <v>23</v>
      </c>
      <c r="C14" s="41" t="s">
        <v>24</v>
      </c>
      <c r="D14" s="32">
        <f>55074+2526</f>
        <v>57600</v>
      </c>
      <c r="E14" s="32">
        <f>52694+2526</f>
        <v>55220</v>
      </c>
      <c r="F14" s="42">
        <v>28405.02</v>
      </c>
      <c r="G14" s="35">
        <f t="shared" si="0"/>
        <v>51.43973198116625</v>
      </c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43" t="s">
        <v>25</v>
      </c>
      <c r="B15" s="44"/>
      <c r="C15" s="45" t="s">
        <v>26</v>
      </c>
      <c r="D15" s="46">
        <f>SUM(D16)</f>
        <v>2900</v>
      </c>
      <c r="E15" s="46">
        <f>SUM(E16)</f>
        <v>2900</v>
      </c>
      <c r="F15" s="47">
        <f>SUM(F16)</f>
        <v>1910.72</v>
      </c>
      <c r="G15" s="48">
        <f t="shared" si="0"/>
        <v>65.88689655172413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0"/>
      <c r="B16" s="31" t="s">
        <v>27</v>
      </c>
      <c r="C16" s="37" t="s">
        <v>28</v>
      </c>
      <c r="D16" s="32">
        <v>2900</v>
      </c>
      <c r="E16" s="32">
        <v>2900</v>
      </c>
      <c r="F16" s="34">
        <v>1910.72</v>
      </c>
      <c r="G16" s="35">
        <f t="shared" si="0"/>
        <v>65.88689655172413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43" t="s">
        <v>29</v>
      </c>
      <c r="B17" s="44"/>
      <c r="C17" s="45" t="s">
        <v>30</v>
      </c>
      <c r="D17" s="46">
        <f>SUM(D18:D19)</f>
        <v>100757</v>
      </c>
      <c r="E17" s="46">
        <f>SUM(E18:E19)</f>
        <v>103137</v>
      </c>
      <c r="F17" s="47">
        <f>SUM(F18:F19)</f>
        <v>68040.89</v>
      </c>
      <c r="G17" s="48">
        <f t="shared" si="0"/>
        <v>65.97136818018751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43"/>
      <c r="B18" s="31" t="s">
        <v>27</v>
      </c>
      <c r="C18" s="37" t="s">
        <v>31</v>
      </c>
      <c r="D18" s="32">
        <v>797</v>
      </c>
      <c r="E18" s="32">
        <v>797</v>
      </c>
      <c r="F18" s="34">
        <v>321.58</v>
      </c>
      <c r="G18" s="35">
        <f t="shared" si="0"/>
        <v>40.34880803011292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30"/>
      <c r="B19" s="31" t="s">
        <v>20</v>
      </c>
      <c r="C19" s="37" t="s">
        <v>32</v>
      </c>
      <c r="D19" s="32">
        <v>99960</v>
      </c>
      <c r="E19" s="32">
        <v>102340</v>
      </c>
      <c r="F19" s="34">
        <v>67719.31</v>
      </c>
      <c r="G19" s="35">
        <f t="shared" si="0"/>
        <v>66.17091068985734</v>
      </c>
      <c r="I19" s="3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43" t="s">
        <v>33</v>
      </c>
      <c r="B20" s="44"/>
      <c r="C20" s="45" t="s">
        <v>34</v>
      </c>
      <c r="D20" s="46">
        <f>SUM(D21:D23)</f>
        <v>592416</v>
      </c>
      <c r="E20" s="46">
        <f>SUM(E21:E23)</f>
        <v>597352</v>
      </c>
      <c r="F20" s="47">
        <f>SUM(F21:F23)</f>
        <v>286070.51</v>
      </c>
      <c r="G20" s="48">
        <f t="shared" si="0"/>
        <v>47.88977185980795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30"/>
      <c r="B21" s="31" t="s">
        <v>35</v>
      </c>
      <c r="C21" s="37" t="s">
        <v>36</v>
      </c>
      <c r="D21" s="32">
        <v>38141</v>
      </c>
      <c r="E21" s="32">
        <v>41340</v>
      </c>
      <c r="F21" s="34">
        <v>9440</v>
      </c>
      <c r="G21" s="35">
        <f t="shared" si="0"/>
        <v>22.835026608611514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30"/>
      <c r="B22" s="31" t="s">
        <v>35</v>
      </c>
      <c r="C22" s="37" t="s">
        <v>37</v>
      </c>
      <c r="D22" s="32">
        <v>193728</v>
      </c>
      <c r="E22" s="32">
        <v>195465</v>
      </c>
      <c r="F22" s="34">
        <v>173059.47</v>
      </c>
      <c r="G22" s="35">
        <f t="shared" si="0"/>
        <v>88.53731870155782</v>
      </c>
      <c r="I22" s="3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30"/>
      <c r="B23" s="31" t="s">
        <v>38</v>
      </c>
      <c r="C23" s="37" t="s">
        <v>39</v>
      </c>
      <c r="D23" s="32">
        <v>360547</v>
      </c>
      <c r="E23" s="32">
        <v>360547</v>
      </c>
      <c r="F23" s="34">
        <v>103571.04</v>
      </c>
      <c r="G23" s="35">
        <f t="shared" si="0"/>
        <v>28.726085642093818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43" t="s">
        <v>40</v>
      </c>
      <c r="B24" s="44"/>
      <c r="C24" s="45" t="s">
        <v>41</v>
      </c>
      <c r="D24" s="46">
        <f>SUM(D25:D27)</f>
        <v>157345</v>
      </c>
      <c r="E24" s="46">
        <f>SUM(E25:E27)</f>
        <v>154146</v>
      </c>
      <c r="F24" s="47">
        <f>SUM(F25:F27)</f>
        <v>55746.51</v>
      </c>
      <c r="G24" s="48">
        <f t="shared" si="0"/>
        <v>36.16474640924837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30"/>
      <c r="B25" s="31" t="s">
        <v>42</v>
      </c>
      <c r="C25" s="37" t="s">
        <v>43</v>
      </c>
      <c r="D25" s="32">
        <v>95905</v>
      </c>
      <c r="E25" s="32">
        <v>97246</v>
      </c>
      <c r="F25" s="34">
        <v>39156.05</v>
      </c>
      <c r="G25" s="35">
        <f t="shared" si="0"/>
        <v>40.26494663019559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30"/>
      <c r="B26" s="31" t="s">
        <v>44</v>
      </c>
      <c r="C26" s="37" t="s">
        <v>45</v>
      </c>
      <c r="D26" s="32">
        <v>28896</v>
      </c>
      <c r="E26" s="32">
        <v>32100</v>
      </c>
      <c r="F26" s="34">
        <v>8271.07</v>
      </c>
      <c r="G26" s="35">
        <f t="shared" si="0"/>
        <v>25.76657320872274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30"/>
      <c r="B27" s="31" t="s">
        <v>20</v>
      </c>
      <c r="C27" s="37" t="s">
        <v>46</v>
      </c>
      <c r="D27" s="32">
        <v>32544</v>
      </c>
      <c r="E27" s="32">
        <v>24800</v>
      </c>
      <c r="F27" s="34">
        <v>8319.39</v>
      </c>
      <c r="G27" s="35">
        <f t="shared" si="0"/>
        <v>33.54592741935484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43" t="s">
        <v>47</v>
      </c>
      <c r="B28" s="44"/>
      <c r="C28" s="45" t="s">
        <v>48</v>
      </c>
      <c r="D28" s="46">
        <f>SUM(D29:D31)</f>
        <v>3009786</v>
      </c>
      <c r="E28" s="46">
        <f>SUM(E29:E31)</f>
        <v>3022927</v>
      </c>
      <c r="F28" s="47">
        <f>SUM(F29:F31)</f>
        <v>2191744.36</v>
      </c>
      <c r="G28" s="48">
        <f t="shared" si="0"/>
        <v>72.50404525150624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30"/>
      <c r="B29" s="31" t="s">
        <v>42</v>
      </c>
      <c r="C29" s="37" t="s">
        <v>49</v>
      </c>
      <c r="D29" s="32">
        <v>13786</v>
      </c>
      <c r="E29" s="32">
        <v>13786</v>
      </c>
      <c r="F29" s="34">
        <v>9782</v>
      </c>
      <c r="G29" s="35">
        <f t="shared" si="0"/>
        <v>70.95604236181633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30"/>
      <c r="B30" s="31" t="s">
        <v>27</v>
      </c>
      <c r="C30" s="37" t="s">
        <v>50</v>
      </c>
      <c r="D30" s="33">
        <v>2660000</v>
      </c>
      <c r="E30" s="33">
        <v>2682141</v>
      </c>
      <c r="F30" s="42">
        <v>1981895.24</v>
      </c>
      <c r="G30" s="35">
        <f t="shared" si="0"/>
        <v>73.89228381356536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30"/>
      <c r="B31" s="31" t="s">
        <v>20</v>
      </c>
      <c r="C31" s="37" t="s">
        <v>51</v>
      </c>
      <c r="D31" s="32">
        <v>336000</v>
      </c>
      <c r="E31" s="32">
        <v>327000</v>
      </c>
      <c r="F31" s="42">
        <v>200067.12</v>
      </c>
      <c r="G31" s="35">
        <f t="shared" si="0"/>
        <v>61.18260550458716</v>
      </c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43" t="s">
        <v>52</v>
      </c>
      <c r="B32" s="44"/>
      <c r="C32" s="45" t="s">
        <v>155</v>
      </c>
      <c r="D32" s="46">
        <f>SUM(D33:D38)</f>
        <v>989867</v>
      </c>
      <c r="E32" s="46">
        <f>SUM(E33:E38)</f>
        <v>1065317</v>
      </c>
      <c r="F32" s="49">
        <f>SUM(F33:F38)</f>
        <v>757265.18</v>
      </c>
      <c r="G32" s="48">
        <f t="shared" si="0"/>
        <v>71.08355353383078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30"/>
      <c r="B33" s="31" t="s">
        <v>42</v>
      </c>
      <c r="C33" s="37" t="s">
        <v>53</v>
      </c>
      <c r="D33" s="32">
        <v>8640</v>
      </c>
      <c r="E33" s="32">
        <v>8640</v>
      </c>
      <c r="F33" s="42">
        <v>9017.86</v>
      </c>
      <c r="G33" s="35">
        <f t="shared" si="0"/>
        <v>104.37337962962962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30"/>
      <c r="B34" s="31" t="s">
        <v>42</v>
      </c>
      <c r="C34" s="37" t="s">
        <v>54</v>
      </c>
      <c r="D34" s="32">
        <v>21080</v>
      </c>
      <c r="E34" s="32">
        <v>25030</v>
      </c>
      <c r="F34" s="42">
        <v>17592.11</v>
      </c>
      <c r="G34" s="35">
        <f t="shared" si="0"/>
        <v>70.28409908110268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30"/>
      <c r="B35" s="31" t="s">
        <v>27</v>
      </c>
      <c r="C35" s="37" t="s">
        <v>55</v>
      </c>
      <c r="D35" s="32">
        <v>480000</v>
      </c>
      <c r="E35" s="32">
        <v>480000</v>
      </c>
      <c r="F35" s="42">
        <v>328640.78</v>
      </c>
      <c r="G35" s="35">
        <f t="shared" si="0"/>
        <v>68.46682916666667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30"/>
      <c r="B36" s="31" t="s">
        <v>56</v>
      </c>
      <c r="C36" s="37" t="s">
        <v>57</v>
      </c>
      <c r="D36" s="32">
        <v>245549</v>
      </c>
      <c r="E36" s="33">
        <v>250049</v>
      </c>
      <c r="F36" s="42">
        <v>174333.9</v>
      </c>
      <c r="G36" s="35">
        <f t="shared" si="0"/>
        <v>69.71989490059948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30"/>
      <c r="B37" s="31" t="s">
        <v>58</v>
      </c>
      <c r="C37" s="37" t="s">
        <v>59</v>
      </c>
      <c r="D37" s="32">
        <v>74880</v>
      </c>
      <c r="E37" s="32">
        <v>74880</v>
      </c>
      <c r="F37" s="34">
        <v>50405.27</v>
      </c>
      <c r="G37" s="35">
        <f t="shared" si="0"/>
        <v>67.31473023504273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30"/>
      <c r="B38" s="31" t="s">
        <v>60</v>
      </c>
      <c r="C38" s="37" t="s">
        <v>61</v>
      </c>
      <c r="D38" s="32">
        <v>159718</v>
      </c>
      <c r="E38" s="32">
        <v>226718</v>
      </c>
      <c r="F38" s="34">
        <v>177275.26</v>
      </c>
      <c r="G38" s="35">
        <f t="shared" si="0"/>
        <v>78.1919653490239</v>
      </c>
      <c r="I38" s="3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43" t="s">
        <v>62</v>
      </c>
      <c r="B39" s="44"/>
      <c r="C39" s="45" t="s">
        <v>63</v>
      </c>
      <c r="D39" s="46">
        <f>SUM(D40:D44)</f>
        <v>5784918</v>
      </c>
      <c r="E39" s="46">
        <f>SUM(E40:E44)</f>
        <v>5784918</v>
      </c>
      <c r="F39" s="47">
        <f>SUM(F40:F44)</f>
        <v>3776550.0399999996</v>
      </c>
      <c r="G39" s="48">
        <f t="shared" si="0"/>
        <v>65.2826892274013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30"/>
      <c r="B40" s="31" t="s">
        <v>14</v>
      </c>
      <c r="C40" s="37" t="s">
        <v>64</v>
      </c>
      <c r="D40" s="32">
        <v>152573</v>
      </c>
      <c r="E40" s="32">
        <v>152573</v>
      </c>
      <c r="F40" s="34">
        <v>100113.78</v>
      </c>
      <c r="G40" s="35">
        <f t="shared" si="0"/>
        <v>65.61697023719793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30"/>
      <c r="B41" s="31" t="s">
        <v>16</v>
      </c>
      <c r="C41" s="37" t="s">
        <v>65</v>
      </c>
      <c r="D41" s="32">
        <v>5384511</v>
      </c>
      <c r="E41" s="32">
        <v>5384511</v>
      </c>
      <c r="F41" s="42">
        <v>3589478.4</v>
      </c>
      <c r="G41" s="35">
        <f t="shared" si="0"/>
        <v>66.66303402481674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30"/>
      <c r="B42" s="31" t="s">
        <v>16</v>
      </c>
      <c r="C42" s="37" t="s">
        <v>66</v>
      </c>
      <c r="D42" s="32">
        <v>192000</v>
      </c>
      <c r="E42" s="32">
        <v>192000</v>
      </c>
      <c r="F42" s="42">
        <f>175.56+42043.11</f>
        <v>42218.67</v>
      </c>
      <c r="G42" s="35">
        <f t="shared" si="0"/>
        <v>21.988890625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30"/>
      <c r="B43" s="31" t="s">
        <v>67</v>
      </c>
      <c r="C43" s="37" t="s">
        <v>68</v>
      </c>
      <c r="D43" s="32">
        <v>50699</v>
      </c>
      <c r="E43" s="32">
        <v>50699</v>
      </c>
      <c r="F43" s="34">
        <v>42720.26</v>
      </c>
      <c r="G43" s="35">
        <f t="shared" si="0"/>
        <v>84.26252983293556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30"/>
      <c r="B44" s="31" t="s">
        <v>69</v>
      </c>
      <c r="C44" s="37" t="s">
        <v>70</v>
      </c>
      <c r="D44" s="32">
        <v>5135</v>
      </c>
      <c r="E44" s="32">
        <v>5135</v>
      </c>
      <c r="F44" s="34">
        <v>2018.93</v>
      </c>
      <c r="G44" s="35">
        <f t="shared" si="0"/>
        <v>39.31703992210321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43" t="s">
        <v>71</v>
      </c>
      <c r="B45" s="44"/>
      <c r="C45" s="45" t="s">
        <v>72</v>
      </c>
      <c r="D45" s="46">
        <f>SUM(D46:D51)</f>
        <v>632977</v>
      </c>
      <c r="E45" s="46">
        <f>SUM(E46:E51)</f>
        <v>643587</v>
      </c>
      <c r="F45" s="47">
        <f>SUM(F46:F51)</f>
        <v>376095.48</v>
      </c>
      <c r="G45" s="48">
        <f t="shared" si="0"/>
        <v>58.437395410410716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30"/>
      <c r="B46" s="31" t="s">
        <v>73</v>
      </c>
      <c r="C46" s="37" t="s">
        <v>74</v>
      </c>
      <c r="D46" s="32">
        <v>98979</v>
      </c>
      <c r="E46" s="32">
        <v>108979</v>
      </c>
      <c r="F46" s="34">
        <v>50761.26</v>
      </c>
      <c r="G46" s="35">
        <f t="shared" si="0"/>
        <v>46.57893722643812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7" ht="15.75">
      <c r="A47" s="30"/>
      <c r="B47" s="31" t="s">
        <v>75</v>
      </c>
      <c r="C47" s="37" t="s">
        <v>76</v>
      </c>
      <c r="D47" s="32">
        <v>219840</v>
      </c>
      <c r="E47" s="32">
        <v>219840</v>
      </c>
      <c r="F47" s="34">
        <v>123088.79</v>
      </c>
      <c r="G47" s="35">
        <f t="shared" si="0"/>
        <v>55.990170123726344</v>
      </c>
    </row>
    <row r="48" spans="1:7" ht="15.75">
      <c r="A48" s="30"/>
      <c r="B48" s="31" t="s">
        <v>75</v>
      </c>
      <c r="C48" s="37" t="s">
        <v>77</v>
      </c>
      <c r="D48" s="32">
        <v>212160</v>
      </c>
      <c r="E48" s="32">
        <v>212160</v>
      </c>
      <c r="F48" s="34">
        <v>131240.27</v>
      </c>
      <c r="G48" s="35">
        <f t="shared" si="0"/>
        <v>61.859101621417786</v>
      </c>
    </row>
    <row r="49" spans="1:9" ht="15.75">
      <c r="A49" s="30"/>
      <c r="B49" s="31" t="s">
        <v>78</v>
      </c>
      <c r="C49" s="37" t="s">
        <v>79</v>
      </c>
      <c r="D49" s="32">
        <v>84230</v>
      </c>
      <c r="E49" s="32">
        <v>84840</v>
      </c>
      <c r="F49" s="34">
        <v>65278.78</v>
      </c>
      <c r="G49" s="35">
        <f t="shared" si="0"/>
        <v>76.94339933993399</v>
      </c>
      <c r="I49" s="36"/>
    </row>
    <row r="50" spans="1:7" ht="15.75">
      <c r="A50" s="30"/>
      <c r="B50" s="31" t="s">
        <v>80</v>
      </c>
      <c r="C50" s="37" t="s">
        <v>81</v>
      </c>
      <c r="D50" s="32">
        <v>800</v>
      </c>
      <c r="E50" s="32">
        <v>800</v>
      </c>
      <c r="F50" s="42">
        <v>0</v>
      </c>
      <c r="G50" s="35">
        <f t="shared" si="0"/>
        <v>0</v>
      </c>
    </row>
    <row r="51" spans="1:7" ht="16.5" thickBot="1">
      <c r="A51" s="50"/>
      <c r="B51" s="51" t="s">
        <v>82</v>
      </c>
      <c r="C51" s="52" t="s">
        <v>83</v>
      </c>
      <c r="D51" s="53">
        <v>16968</v>
      </c>
      <c r="E51" s="53">
        <v>16968</v>
      </c>
      <c r="F51" s="54">
        <v>5726.38</v>
      </c>
      <c r="G51" s="55">
        <f t="shared" si="0"/>
        <v>33.748114097123995</v>
      </c>
    </row>
    <row r="52" spans="1:7" ht="17.25" thickBot="1" thickTop="1">
      <c r="A52" s="56" t="s">
        <v>84</v>
      </c>
      <c r="B52" s="19" t="s">
        <v>85</v>
      </c>
      <c r="C52" s="57"/>
      <c r="D52" s="21">
        <f>D53+D55+D58+D60+J63+D63</f>
        <v>2558109</v>
      </c>
      <c r="E52" s="21">
        <f>E53+E55+E58+E60+K63+E63</f>
        <v>2558109</v>
      </c>
      <c r="F52" s="58">
        <f>F53+F55+F58+F60+M63+F63</f>
        <v>88870.44</v>
      </c>
      <c r="G52" s="23">
        <v>1.9</v>
      </c>
    </row>
    <row r="53" spans="1:7" ht="16.5" thickTop="1">
      <c r="A53" s="24" t="s">
        <v>12</v>
      </c>
      <c r="B53" s="25"/>
      <c r="C53" s="59" t="s">
        <v>13</v>
      </c>
      <c r="D53" s="60">
        <v>58300</v>
      </c>
      <c r="E53" s="60">
        <v>58300</v>
      </c>
      <c r="F53" s="61">
        <f>SUM(F54)</f>
        <v>1116.36</v>
      </c>
      <c r="G53" s="62">
        <f t="shared" si="0"/>
        <v>1.914854202401372</v>
      </c>
    </row>
    <row r="54" spans="1:7" ht="15.75">
      <c r="A54" s="63"/>
      <c r="B54" s="31" t="s">
        <v>14</v>
      </c>
      <c r="C54" s="52" t="s">
        <v>86</v>
      </c>
      <c r="D54" s="64">
        <v>58300</v>
      </c>
      <c r="E54" s="64">
        <v>58300</v>
      </c>
      <c r="F54" s="65">
        <v>1116.36</v>
      </c>
      <c r="G54" s="35">
        <f t="shared" si="0"/>
        <v>1.914854202401372</v>
      </c>
    </row>
    <row r="55" spans="1:7" ht="15.75">
      <c r="A55" s="66" t="s">
        <v>33</v>
      </c>
      <c r="B55" s="44"/>
      <c r="C55" s="67" t="s">
        <v>34</v>
      </c>
      <c r="D55" s="68">
        <f>SUM(D56:D57)</f>
        <v>1509510</v>
      </c>
      <c r="E55" s="68">
        <f>SUM(E56:E57)</f>
        <v>1509510</v>
      </c>
      <c r="F55" s="69">
        <f>SUM(F56:F57)</f>
        <v>86577.08</v>
      </c>
      <c r="G55" s="48">
        <f t="shared" si="0"/>
        <v>5.735442627077661</v>
      </c>
    </row>
    <row r="56" spans="1:7" ht="15.75">
      <c r="A56" s="30"/>
      <c r="B56" s="31" t="s">
        <v>35</v>
      </c>
      <c r="C56" s="37" t="s">
        <v>87</v>
      </c>
      <c r="D56" s="32">
        <v>834290</v>
      </c>
      <c r="E56" s="32">
        <v>834290</v>
      </c>
      <c r="F56" s="34">
        <v>0</v>
      </c>
      <c r="G56" s="35">
        <f t="shared" si="0"/>
        <v>0</v>
      </c>
    </row>
    <row r="57" spans="1:7" ht="15.75">
      <c r="A57" s="30"/>
      <c r="B57" s="31" t="s">
        <v>38</v>
      </c>
      <c r="C57" s="70" t="s">
        <v>88</v>
      </c>
      <c r="D57" s="64">
        <v>675220</v>
      </c>
      <c r="E57" s="64">
        <v>675220</v>
      </c>
      <c r="F57" s="34">
        <v>86577.08</v>
      </c>
      <c r="G57" s="35">
        <f t="shared" si="0"/>
        <v>12.822055033914872</v>
      </c>
    </row>
    <row r="58" spans="1:7" ht="15.75">
      <c r="A58" s="43" t="s">
        <v>40</v>
      </c>
      <c r="B58" s="44"/>
      <c r="C58" s="45" t="s">
        <v>41</v>
      </c>
      <c r="D58" s="46">
        <f>SUM(D59)</f>
        <v>0</v>
      </c>
      <c r="E58" s="46">
        <f>SUM(E59)</f>
        <v>0</v>
      </c>
      <c r="F58" s="47">
        <f>SUM(F59)</f>
        <v>0</v>
      </c>
      <c r="G58" s="48">
        <v>0</v>
      </c>
    </row>
    <row r="59" spans="1:7" ht="15.75">
      <c r="A59" s="30"/>
      <c r="B59" s="31" t="s">
        <v>42</v>
      </c>
      <c r="C59" s="37" t="s">
        <v>89</v>
      </c>
      <c r="D59" s="32">
        <v>0</v>
      </c>
      <c r="E59" s="32">
        <v>0</v>
      </c>
      <c r="F59" s="34">
        <v>0</v>
      </c>
      <c r="G59" s="35">
        <v>0</v>
      </c>
    </row>
    <row r="60" spans="1:7" ht="15.75">
      <c r="A60" s="43" t="s">
        <v>47</v>
      </c>
      <c r="B60" s="44"/>
      <c r="C60" s="45" t="s">
        <v>48</v>
      </c>
      <c r="D60" s="46">
        <f>SUM(D61:D62)</f>
        <v>156420</v>
      </c>
      <c r="E60" s="46">
        <f>SUM(E61:E62)</f>
        <v>156420</v>
      </c>
      <c r="F60" s="47">
        <f>SUM(F61:F62)</f>
        <v>0</v>
      </c>
      <c r="G60" s="48">
        <f t="shared" si="0"/>
        <v>0</v>
      </c>
    </row>
    <row r="61" spans="1:7" ht="15.75">
      <c r="A61" s="43"/>
      <c r="B61" s="31" t="s">
        <v>42</v>
      </c>
      <c r="C61" s="37" t="s">
        <v>90</v>
      </c>
      <c r="D61" s="32">
        <v>0</v>
      </c>
      <c r="E61" s="32">
        <v>0</v>
      </c>
      <c r="F61" s="34">
        <v>0</v>
      </c>
      <c r="G61" s="35">
        <v>0</v>
      </c>
    </row>
    <row r="62" spans="1:7" ht="15.75">
      <c r="A62" s="30"/>
      <c r="B62" s="31" t="s">
        <v>27</v>
      </c>
      <c r="C62" s="37" t="s">
        <v>91</v>
      </c>
      <c r="D62" s="32">
        <v>156420</v>
      </c>
      <c r="E62" s="32">
        <v>156420</v>
      </c>
      <c r="F62" s="34">
        <v>0</v>
      </c>
      <c r="G62" s="35">
        <f t="shared" si="0"/>
        <v>0</v>
      </c>
    </row>
    <row r="63" spans="1:7" ht="15.75">
      <c r="A63" s="71" t="s">
        <v>62</v>
      </c>
      <c r="B63" s="72"/>
      <c r="C63" s="73" t="s">
        <v>63</v>
      </c>
      <c r="D63" s="60">
        <f>D64+D65</f>
        <v>833879</v>
      </c>
      <c r="E63" s="60">
        <f>E64+E65</f>
        <v>833879</v>
      </c>
      <c r="F63" s="60">
        <f>F64+F65</f>
        <v>1177</v>
      </c>
      <c r="G63" s="48">
        <f t="shared" si="0"/>
        <v>0.14114757656686402</v>
      </c>
    </row>
    <row r="64" spans="1:7" ht="15.75">
      <c r="A64" s="43"/>
      <c r="B64" s="31" t="s">
        <v>16</v>
      </c>
      <c r="C64" s="41" t="s">
        <v>92</v>
      </c>
      <c r="D64" s="32">
        <v>663879</v>
      </c>
      <c r="E64" s="32">
        <v>663879</v>
      </c>
      <c r="F64" s="74">
        <v>0</v>
      </c>
      <c r="G64" s="35">
        <f t="shared" si="0"/>
        <v>0</v>
      </c>
    </row>
    <row r="65" spans="1:7" ht="16.5" thickBot="1">
      <c r="A65" s="43"/>
      <c r="B65" s="31" t="s">
        <v>16</v>
      </c>
      <c r="C65" s="41" t="s">
        <v>93</v>
      </c>
      <c r="D65" s="32">
        <v>170000</v>
      </c>
      <c r="E65" s="32">
        <v>170000</v>
      </c>
      <c r="F65" s="74">
        <v>1177</v>
      </c>
      <c r="G65" s="35">
        <f t="shared" si="0"/>
        <v>0.6923529411764706</v>
      </c>
    </row>
    <row r="66" spans="1:7" ht="17.25" thickBot="1" thickTop="1">
      <c r="A66" s="75" t="s">
        <v>94</v>
      </c>
      <c r="B66" s="76"/>
      <c r="C66" s="77"/>
      <c r="D66" s="78">
        <f>SUM(D7+D52)</f>
        <v>16350100</v>
      </c>
      <c r="E66" s="78">
        <f>SUM(E7+E52)</f>
        <v>16457516</v>
      </c>
      <c r="F66" s="79">
        <f>SUM(F7+F52)</f>
        <v>9483314.909999998</v>
      </c>
      <c r="G66" s="80">
        <f t="shared" si="0"/>
        <v>57.623002827401166</v>
      </c>
    </row>
  </sheetData>
  <mergeCells count="1">
    <mergeCell ref="A5:C5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35">
      <selection activeCell="F35" sqref="F35"/>
    </sheetView>
  </sheetViews>
  <sheetFormatPr defaultColWidth="9.140625" defaultRowHeight="12.75"/>
  <cols>
    <col min="1" max="1" width="9.421875" style="0" customWidth="1"/>
    <col min="2" max="2" width="8.421875" style="0" customWidth="1"/>
    <col min="3" max="3" width="48.7109375" style="0" customWidth="1"/>
    <col min="4" max="4" width="17.28125" style="0" customWidth="1"/>
    <col min="5" max="5" width="19.421875" style="0" customWidth="1"/>
    <col min="6" max="6" width="16.28125" style="0" customWidth="1"/>
    <col min="7" max="7" width="10.421875" style="0" customWidth="1"/>
  </cols>
  <sheetData>
    <row r="1" spans="1:4" ht="18.75">
      <c r="A1" s="2" t="s">
        <v>154</v>
      </c>
      <c r="B1" s="2"/>
      <c r="C1" s="2"/>
      <c r="D1" s="2"/>
    </row>
    <row r="2" ht="13.5" thickBot="1"/>
    <row r="3" spans="1:7" ht="15.75">
      <c r="A3" s="3"/>
      <c r="B3" s="81"/>
      <c r="C3" s="82"/>
      <c r="D3" s="6" t="s">
        <v>0</v>
      </c>
      <c r="E3" s="6" t="s">
        <v>1</v>
      </c>
      <c r="F3" s="6" t="s">
        <v>2</v>
      </c>
      <c r="G3" s="83" t="s">
        <v>3</v>
      </c>
    </row>
    <row r="4" spans="1:7" ht="15.75">
      <c r="A4" s="127" t="s">
        <v>95</v>
      </c>
      <c r="B4" s="128"/>
      <c r="C4" s="128"/>
      <c r="D4" s="9" t="s">
        <v>5</v>
      </c>
      <c r="E4" s="9" t="s">
        <v>6</v>
      </c>
      <c r="F4" s="9" t="s">
        <v>153</v>
      </c>
      <c r="G4" s="84" t="s">
        <v>7</v>
      </c>
    </row>
    <row r="5" spans="1:7" ht="16.5" thickBot="1">
      <c r="A5" s="12"/>
      <c r="B5" s="85"/>
      <c r="C5" s="86" t="s">
        <v>8</v>
      </c>
      <c r="D5" s="15">
        <v>2011</v>
      </c>
      <c r="E5" s="15" t="s">
        <v>9</v>
      </c>
      <c r="F5" s="9">
        <v>2011</v>
      </c>
      <c r="G5" s="87"/>
    </row>
    <row r="6" spans="1:7" ht="17.25" thickBot="1" thickTop="1">
      <c r="A6" s="88" t="s">
        <v>96</v>
      </c>
      <c r="B6" s="89"/>
      <c r="C6" s="90"/>
      <c r="D6" s="91">
        <f>SUM(D7+D9+D11+D19+D22+D36+D37+D38)</f>
        <v>13791991</v>
      </c>
      <c r="E6" s="91">
        <f>SUM(E7+E9+E11+E19+E22+E36+E37+E38)</f>
        <v>13899407</v>
      </c>
      <c r="F6" s="22">
        <f>SUM(F7+F9+F11+F19+F22+F36+F37+F38)</f>
        <v>10210802.85</v>
      </c>
      <c r="G6" s="23">
        <f aca="true" t="shared" si="0" ref="G6:G23">F6*100/E6</f>
        <v>73.46214734196934</v>
      </c>
    </row>
    <row r="7" spans="1:7" ht="16.5" thickTop="1">
      <c r="A7" s="92"/>
      <c r="B7" s="93">
        <v>110</v>
      </c>
      <c r="C7" s="94" t="s">
        <v>97</v>
      </c>
      <c r="D7" s="27">
        <f>SUM(D8:D8)</f>
        <v>4350000</v>
      </c>
      <c r="E7" s="27">
        <f>SUM(E8:E8)</f>
        <v>4426150</v>
      </c>
      <c r="F7" s="28">
        <f>SUM(F8:F8)</f>
        <v>3203088</v>
      </c>
      <c r="G7" s="95">
        <f t="shared" si="0"/>
        <v>72.36736215446832</v>
      </c>
    </row>
    <row r="8" spans="1:7" ht="15.75">
      <c r="A8" s="96"/>
      <c r="B8" s="97">
        <v>111</v>
      </c>
      <c r="C8" s="37" t="s">
        <v>98</v>
      </c>
      <c r="D8" s="32">
        <v>4350000</v>
      </c>
      <c r="E8" s="33">
        <v>4426150</v>
      </c>
      <c r="F8" s="34">
        <v>3203088</v>
      </c>
      <c r="G8" s="35">
        <f t="shared" si="0"/>
        <v>72.36736215446832</v>
      </c>
    </row>
    <row r="9" spans="1:7" ht="15.75">
      <c r="A9" s="98"/>
      <c r="B9" s="99">
        <v>120</v>
      </c>
      <c r="C9" s="45" t="s">
        <v>99</v>
      </c>
      <c r="D9" s="46">
        <f>SUM(D10)</f>
        <v>2450000</v>
      </c>
      <c r="E9" s="46">
        <f>SUM(E10)</f>
        <v>2462475</v>
      </c>
      <c r="F9" s="47">
        <f>SUM(F10)</f>
        <v>1545580</v>
      </c>
      <c r="G9" s="48">
        <f t="shared" si="0"/>
        <v>62.76530726200266</v>
      </c>
    </row>
    <row r="10" spans="1:7" ht="15.75">
      <c r="A10" s="96"/>
      <c r="B10" s="97">
        <v>121</v>
      </c>
      <c r="C10" s="37" t="s">
        <v>100</v>
      </c>
      <c r="D10" s="32">
        <v>2450000</v>
      </c>
      <c r="E10" s="32">
        <v>2462475</v>
      </c>
      <c r="F10" s="34">
        <v>1545580</v>
      </c>
      <c r="G10" s="35">
        <f t="shared" si="0"/>
        <v>62.76530726200266</v>
      </c>
    </row>
    <row r="11" spans="1:7" ht="15.75">
      <c r="A11" s="98"/>
      <c r="B11" s="99">
        <v>130</v>
      </c>
      <c r="C11" s="45" t="s">
        <v>101</v>
      </c>
      <c r="D11" s="46">
        <f>SUM(D12+D18)</f>
        <v>499170</v>
      </c>
      <c r="E11" s="46">
        <f>SUM(E12+E18)</f>
        <v>499170</v>
      </c>
      <c r="F11" s="47">
        <f>SUM(F12+F18)</f>
        <v>394847.19</v>
      </c>
      <c r="G11" s="48">
        <f t="shared" si="0"/>
        <v>79.10074523709358</v>
      </c>
    </row>
    <row r="12" spans="1:7" ht="15.75">
      <c r="A12" s="96"/>
      <c r="B12" s="97">
        <v>133</v>
      </c>
      <c r="C12" s="37" t="s">
        <v>102</v>
      </c>
      <c r="D12" s="32">
        <f>SUM(D13:D17)</f>
        <v>498020</v>
      </c>
      <c r="E12" s="32">
        <f>SUM(E13:E17)</f>
        <v>498020</v>
      </c>
      <c r="F12" s="34">
        <f>SUM(F13:F17)</f>
        <v>337875.61</v>
      </c>
      <c r="G12" s="35">
        <f t="shared" si="0"/>
        <v>67.8437833821935</v>
      </c>
    </row>
    <row r="13" spans="1:7" ht="15.75">
      <c r="A13" s="96"/>
      <c r="B13" s="37"/>
      <c r="C13" s="37" t="s">
        <v>103</v>
      </c>
      <c r="D13" s="32">
        <v>42900</v>
      </c>
      <c r="E13" s="32">
        <v>42900</v>
      </c>
      <c r="F13" s="34">
        <v>39248.15</v>
      </c>
      <c r="G13" s="35">
        <f t="shared" si="0"/>
        <v>91.48752913752914</v>
      </c>
    </row>
    <row r="14" spans="1:7" ht="15.75">
      <c r="A14" s="96"/>
      <c r="B14" s="37"/>
      <c r="C14" s="37" t="s">
        <v>104</v>
      </c>
      <c r="D14" s="32">
        <v>1850</v>
      </c>
      <c r="E14" s="32">
        <v>1850</v>
      </c>
      <c r="F14" s="34">
        <v>1806.09</v>
      </c>
      <c r="G14" s="35">
        <f t="shared" si="0"/>
        <v>97.62648648648648</v>
      </c>
    </row>
    <row r="15" spans="1:7" ht="15.75">
      <c r="A15" s="96"/>
      <c r="B15" s="37"/>
      <c r="C15" s="37" t="s">
        <v>105</v>
      </c>
      <c r="D15" s="32">
        <v>6970</v>
      </c>
      <c r="E15" s="32">
        <v>6970</v>
      </c>
      <c r="F15" s="34">
        <v>8445.16</v>
      </c>
      <c r="G15" s="35">
        <f t="shared" si="0"/>
        <v>121.16441893830704</v>
      </c>
    </row>
    <row r="16" spans="1:7" ht="15.75">
      <c r="A16" s="96"/>
      <c r="B16" s="37"/>
      <c r="C16" s="37" t="s">
        <v>106</v>
      </c>
      <c r="D16" s="32">
        <v>250400</v>
      </c>
      <c r="E16" s="32">
        <v>250400</v>
      </c>
      <c r="F16" s="34">
        <v>158337</v>
      </c>
      <c r="G16" s="35">
        <f t="shared" si="0"/>
        <v>63.233626198083066</v>
      </c>
    </row>
    <row r="17" spans="1:7" ht="15.75">
      <c r="A17" s="96"/>
      <c r="B17" s="37"/>
      <c r="C17" s="37" t="s">
        <v>107</v>
      </c>
      <c r="D17" s="32">
        <v>195900</v>
      </c>
      <c r="E17" s="32">
        <v>195900</v>
      </c>
      <c r="F17" s="34">
        <v>130039.21</v>
      </c>
      <c r="G17" s="35">
        <f t="shared" si="0"/>
        <v>66.38040326697295</v>
      </c>
    </row>
    <row r="18" spans="1:7" ht="15.75">
      <c r="A18" s="96"/>
      <c r="B18" s="97">
        <v>139002</v>
      </c>
      <c r="C18" s="37" t="s">
        <v>108</v>
      </c>
      <c r="D18" s="32">
        <v>1150</v>
      </c>
      <c r="E18" s="32">
        <v>1150</v>
      </c>
      <c r="F18" s="34">
        <v>56971.58</v>
      </c>
      <c r="G18" s="35">
        <f t="shared" si="0"/>
        <v>4954.050434782609</v>
      </c>
    </row>
    <row r="19" spans="1:7" ht="15.75">
      <c r="A19" s="98"/>
      <c r="B19" s="99">
        <v>210</v>
      </c>
      <c r="C19" s="45" t="s">
        <v>109</v>
      </c>
      <c r="D19" s="100">
        <f>D20+D21</f>
        <v>1209307</v>
      </c>
      <c r="E19" s="100">
        <f>E20+E21</f>
        <v>1209307</v>
      </c>
      <c r="F19" s="49">
        <f>F20+F21</f>
        <v>777905.6</v>
      </c>
      <c r="G19" s="48">
        <f t="shared" si="0"/>
        <v>64.32656058387158</v>
      </c>
    </row>
    <row r="20" spans="1:7" ht="15.75">
      <c r="A20" s="98"/>
      <c r="B20" s="97">
        <v>211</v>
      </c>
      <c r="C20" s="37" t="s">
        <v>110</v>
      </c>
      <c r="D20" s="33">
        <v>15000</v>
      </c>
      <c r="E20" s="33">
        <v>15000</v>
      </c>
      <c r="F20" s="34">
        <v>0</v>
      </c>
      <c r="G20" s="35">
        <f t="shared" si="0"/>
        <v>0</v>
      </c>
    </row>
    <row r="21" spans="1:7" ht="15.75">
      <c r="A21" s="96"/>
      <c r="B21" s="97">
        <v>212</v>
      </c>
      <c r="C21" s="37" t="s">
        <v>109</v>
      </c>
      <c r="D21" s="32">
        <v>1194307</v>
      </c>
      <c r="E21" s="32">
        <v>1194307</v>
      </c>
      <c r="F21" s="34">
        <f>566536.74+211368.86</f>
        <v>777905.6</v>
      </c>
      <c r="G21" s="35">
        <f t="shared" si="0"/>
        <v>65.13447547406153</v>
      </c>
    </row>
    <row r="22" spans="1:7" ht="15.75">
      <c r="A22" s="98"/>
      <c r="B22" s="99">
        <v>220</v>
      </c>
      <c r="C22" s="45" t="s">
        <v>111</v>
      </c>
      <c r="D22" s="100">
        <f>SUM(D23+D24+D25)</f>
        <v>2019056</v>
      </c>
      <c r="E22" s="100">
        <f>SUM(E23+E24+E25)</f>
        <v>2023056</v>
      </c>
      <c r="F22" s="47">
        <f>SUM(F23+F24+F25)</f>
        <v>1616949.9899999998</v>
      </c>
      <c r="G22" s="48">
        <f t="shared" si="0"/>
        <v>79.9261112890597</v>
      </c>
    </row>
    <row r="23" spans="1:7" ht="15.75">
      <c r="A23" s="96"/>
      <c r="B23" s="97">
        <v>221</v>
      </c>
      <c r="C23" s="37" t="s">
        <v>112</v>
      </c>
      <c r="D23" s="32">
        <v>60000</v>
      </c>
      <c r="E23" s="32">
        <v>60000</v>
      </c>
      <c r="F23" s="34">
        <v>52073.97</v>
      </c>
      <c r="G23" s="35">
        <f t="shared" si="0"/>
        <v>86.78995</v>
      </c>
    </row>
    <row r="24" spans="1:7" ht="15.75">
      <c r="A24" s="96"/>
      <c r="B24" s="97">
        <v>222</v>
      </c>
      <c r="C24" s="37" t="s">
        <v>113</v>
      </c>
      <c r="D24" s="32">
        <v>0</v>
      </c>
      <c r="E24" s="33">
        <v>4000</v>
      </c>
      <c r="F24" s="34">
        <v>90403.74</v>
      </c>
      <c r="G24" s="35">
        <v>0</v>
      </c>
    </row>
    <row r="25" spans="1:7" ht="15.75">
      <c r="A25" s="96"/>
      <c r="B25" s="97">
        <v>223</v>
      </c>
      <c r="C25" s="37" t="s">
        <v>114</v>
      </c>
      <c r="D25" s="32">
        <f>SUM(D26:D35)</f>
        <v>1959056</v>
      </c>
      <c r="E25" s="32">
        <f>SUM(E26:E35)</f>
        <v>1959056</v>
      </c>
      <c r="F25" s="34">
        <f>SUM(F26:F35)</f>
        <v>1474472.2799999998</v>
      </c>
      <c r="G25" s="35">
        <f aca="true" t="shared" si="1" ref="G25:G38">F25*100/E25</f>
        <v>75.26442735684941</v>
      </c>
    </row>
    <row r="26" spans="1:7" ht="15.75">
      <c r="A26" s="96"/>
      <c r="B26" s="97"/>
      <c r="C26" s="37" t="s">
        <v>115</v>
      </c>
      <c r="D26" s="32">
        <v>89000</v>
      </c>
      <c r="E26" s="32">
        <v>89000</v>
      </c>
      <c r="F26" s="34">
        <f>108.5+68457.86</f>
        <v>68566.36</v>
      </c>
      <c r="G26" s="35">
        <f t="shared" si="1"/>
        <v>77.04085393258427</v>
      </c>
    </row>
    <row r="27" spans="1:7" ht="15.75">
      <c r="A27" s="96"/>
      <c r="B27" s="97"/>
      <c r="C27" s="37" t="s">
        <v>116</v>
      </c>
      <c r="D27" s="33">
        <v>293476</v>
      </c>
      <c r="E27" s="33">
        <v>293476</v>
      </c>
      <c r="F27" s="42">
        <v>206856.22</v>
      </c>
      <c r="G27" s="35">
        <f t="shared" si="1"/>
        <v>70.48488462429637</v>
      </c>
    </row>
    <row r="28" spans="1:7" ht="15.75">
      <c r="A28" s="96"/>
      <c r="B28" s="97"/>
      <c r="C28" s="37" t="s">
        <v>117</v>
      </c>
      <c r="D28" s="32">
        <v>120000</v>
      </c>
      <c r="E28" s="32">
        <v>120000</v>
      </c>
      <c r="F28" s="42">
        <v>97031.91</v>
      </c>
      <c r="G28" s="35">
        <f t="shared" si="1"/>
        <v>80.859925</v>
      </c>
    </row>
    <row r="29" spans="1:7" ht="15.75">
      <c r="A29" s="96"/>
      <c r="B29" s="97"/>
      <c r="C29" s="37" t="s">
        <v>118</v>
      </c>
      <c r="D29" s="32">
        <v>28000</v>
      </c>
      <c r="E29" s="32">
        <v>28000</v>
      </c>
      <c r="F29" s="34">
        <v>20736.6</v>
      </c>
      <c r="G29" s="35">
        <f t="shared" si="1"/>
        <v>74.0592857142857</v>
      </c>
    </row>
    <row r="30" spans="1:7" ht="15.75">
      <c r="A30" s="96"/>
      <c r="B30" s="97"/>
      <c r="C30" s="37" t="s">
        <v>54</v>
      </c>
      <c r="D30" s="32">
        <v>4000</v>
      </c>
      <c r="E30" s="32">
        <v>4000</v>
      </c>
      <c r="F30" s="34">
        <v>2216.98</v>
      </c>
      <c r="G30" s="35">
        <f t="shared" si="1"/>
        <v>55.4245</v>
      </c>
    </row>
    <row r="31" spans="1:7" ht="15.75">
      <c r="A31" s="96"/>
      <c r="B31" s="97"/>
      <c r="C31" s="37" t="s">
        <v>119</v>
      </c>
      <c r="D31" s="32">
        <v>9000</v>
      </c>
      <c r="E31" s="32">
        <v>9000</v>
      </c>
      <c r="F31" s="34">
        <v>28087.48</v>
      </c>
      <c r="G31" s="35">
        <f t="shared" si="1"/>
        <v>312.0831111111111</v>
      </c>
    </row>
    <row r="32" spans="1:7" ht="15.75">
      <c r="A32" s="96"/>
      <c r="B32" s="97"/>
      <c r="C32" s="37" t="s">
        <v>120</v>
      </c>
      <c r="D32" s="32">
        <v>1228080</v>
      </c>
      <c r="E32" s="32">
        <v>1228080</v>
      </c>
      <c r="F32" s="42">
        <v>915133.39</v>
      </c>
      <c r="G32" s="35">
        <f t="shared" si="1"/>
        <v>74.51740847501792</v>
      </c>
    </row>
    <row r="33" spans="1:7" ht="15.75">
      <c r="A33" s="96"/>
      <c r="B33" s="97"/>
      <c r="C33" s="37" t="s">
        <v>121</v>
      </c>
      <c r="D33" s="32">
        <v>160000</v>
      </c>
      <c r="E33" s="32">
        <v>160000</v>
      </c>
      <c r="F33" s="42">
        <v>115317.57</v>
      </c>
      <c r="G33" s="35">
        <f t="shared" si="1"/>
        <v>72.07348125</v>
      </c>
    </row>
    <row r="34" spans="1:7" ht="15.75">
      <c r="A34" s="96"/>
      <c r="B34" s="97"/>
      <c r="C34" s="37" t="s">
        <v>122</v>
      </c>
      <c r="D34" s="32">
        <v>14000</v>
      </c>
      <c r="E34" s="32">
        <v>14000</v>
      </c>
      <c r="F34" s="42">
        <v>10034.14</v>
      </c>
      <c r="G34" s="35">
        <f t="shared" si="1"/>
        <v>71.67242857142857</v>
      </c>
    </row>
    <row r="35" spans="1:7" ht="15.75">
      <c r="A35" s="96"/>
      <c r="B35" s="97"/>
      <c r="C35" s="37" t="s">
        <v>123</v>
      </c>
      <c r="D35" s="32">
        <v>13500</v>
      </c>
      <c r="E35" s="32">
        <v>13500</v>
      </c>
      <c r="F35" s="34">
        <f>9306.49+37.91+1.45+1137.05+8.73</f>
        <v>10491.63</v>
      </c>
      <c r="G35" s="35">
        <f t="shared" si="1"/>
        <v>77.71577777777777</v>
      </c>
    </row>
    <row r="36" spans="1:7" ht="15.75">
      <c r="A36" s="98"/>
      <c r="B36" s="99">
        <v>240</v>
      </c>
      <c r="C36" s="45" t="s">
        <v>124</v>
      </c>
      <c r="D36" s="46">
        <v>46000</v>
      </c>
      <c r="E36" s="46">
        <v>46000</v>
      </c>
      <c r="F36" s="47">
        <f>26822.54+16.6</f>
        <v>26839.14</v>
      </c>
      <c r="G36" s="48">
        <f t="shared" si="1"/>
        <v>58.34595652173913</v>
      </c>
    </row>
    <row r="37" spans="1:7" ht="15.75">
      <c r="A37" s="98"/>
      <c r="B37" s="99">
        <v>290</v>
      </c>
      <c r="C37" s="45" t="s">
        <v>125</v>
      </c>
      <c r="D37" s="46">
        <v>150000</v>
      </c>
      <c r="E37" s="100">
        <f>163786+1005</f>
        <v>164791</v>
      </c>
      <c r="F37" s="47">
        <f>41488.75+132554.07</f>
        <v>174042.82</v>
      </c>
      <c r="G37" s="48">
        <f t="shared" si="1"/>
        <v>105.61427505142878</v>
      </c>
    </row>
    <row r="38" spans="1:7" ht="15.75">
      <c r="A38" s="98"/>
      <c r="B38" s="99">
        <v>310</v>
      </c>
      <c r="C38" s="45" t="s">
        <v>126</v>
      </c>
      <c r="D38" s="46">
        <f>SUM(D39:D40)</f>
        <v>3068458</v>
      </c>
      <c r="E38" s="46">
        <f>SUM(E39:E40)</f>
        <v>3068458</v>
      </c>
      <c r="F38" s="47">
        <f>SUM(F39:F40)</f>
        <v>2471550.11</v>
      </c>
      <c r="G38" s="48">
        <f t="shared" si="1"/>
        <v>80.54697538633411</v>
      </c>
    </row>
    <row r="39" spans="1:7" ht="15.75">
      <c r="A39" s="96"/>
      <c r="B39" s="97">
        <v>311</v>
      </c>
      <c r="C39" s="37" t="s">
        <v>127</v>
      </c>
      <c r="D39" s="32">
        <v>0</v>
      </c>
      <c r="E39" s="32">
        <v>0</v>
      </c>
      <c r="F39" s="34">
        <f>67139.92+21535.22</f>
        <v>88675.14</v>
      </c>
      <c r="G39" s="35">
        <v>0</v>
      </c>
    </row>
    <row r="40" spans="1:7" ht="15.75">
      <c r="A40" s="96"/>
      <c r="B40" s="97">
        <v>312</v>
      </c>
      <c r="C40" s="37" t="s">
        <v>128</v>
      </c>
      <c r="D40" s="32">
        <f>SUM(D41:D51)</f>
        <v>3068458</v>
      </c>
      <c r="E40" s="32">
        <f>SUM(E41:E51)</f>
        <v>3068458</v>
      </c>
      <c r="F40" s="34">
        <f>SUM(F41:F51)</f>
        <v>2382874.9699999997</v>
      </c>
      <c r="G40" s="35">
        <f aca="true" t="shared" si="2" ref="G40:G53">F40*100/E40</f>
        <v>77.65708280836823</v>
      </c>
    </row>
    <row r="41" spans="1:7" ht="15.75">
      <c r="A41" s="96"/>
      <c r="B41" s="97"/>
      <c r="C41" s="37" t="s">
        <v>129</v>
      </c>
      <c r="D41" s="32">
        <v>91290</v>
      </c>
      <c r="E41" s="32">
        <v>91290</v>
      </c>
      <c r="F41" s="34">
        <v>68469</v>
      </c>
      <c r="G41" s="35">
        <f t="shared" si="2"/>
        <v>75.0016431153467</v>
      </c>
    </row>
    <row r="42" spans="1:7" ht="15.75">
      <c r="A42" s="96"/>
      <c r="B42" s="97"/>
      <c r="C42" s="37" t="s">
        <v>130</v>
      </c>
      <c r="D42" s="32">
        <v>2831889</v>
      </c>
      <c r="E42" s="32">
        <v>2831889</v>
      </c>
      <c r="F42" s="42">
        <f>85040.92+2115100</f>
        <v>2200140.92</v>
      </c>
      <c r="G42" s="35">
        <f t="shared" si="2"/>
        <v>77.69163692503484</v>
      </c>
    </row>
    <row r="43" spans="1:7" ht="15.75">
      <c r="A43" s="96"/>
      <c r="B43" s="97"/>
      <c r="C43" s="37" t="s">
        <v>131</v>
      </c>
      <c r="D43" s="32">
        <v>34000</v>
      </c>
      <c r="E43" s="32">
        <v>34000</v>
      </c>
      <c r="F43" s="34">
        <v>26350.17</v>
      </c>
      <c r="G43" s="35">
        <f t="shared" si="2"/>
        <v>77.5005</v>
      </c>
    </row>
    <row r="44" spans="1:7" ht="15.75">
      <c r="A44" s="96"/>
      <c r="B44" s="97"/>
      <c r="C44" s="37" t="s">
        <v>132</v>
      </c>
      <c r="D44" s="32">
        <v>800</v>
      </c>
      <c r="E44" s="32">
        <v>800</v>
      </c>
      <c r="F44" s="34">
        <f>6.5+660.06</f>
        <v>666.56</v>
      </c>
      <c r="G44" s="35">
        <f t="shared" si="2"/>
        <v>83.32</v>
      </c>
    </row>
    <row r="45" spans="1:7" ht="15.75">
      <c r="A45" s="96"/>
      <c r="B45" s="97"/>
      <c r="C45" s="37" t="s">
        <v>133</v>
      </c>
      <c r="D45" s="32">
        <v>30000</v>
      </c>
      <c r="E45" s="32">
        <v>30000</v>
      </c>
      <c r="F45" s="34">
        <v>12284</v>
      </c>
      <c r="G45" s="35">
        <f t="shared" si="2"/>
        <v>40.946666666666665</v>
      </c>
    </row>
    <row r="46" spans="1:7" ht="15.75">
      <c r="A46" s="96"/>
      <c r="B46" s="97"/>
      <c r="C46" s="37" t="s">
        <v>134</v>
      </c>
      <c r="D46" s="32">
        <v>12467</v>
      </c>
      <c r="E46" s="32">
        <v>12467</v>
      </c>
      <c r="F46" s="34">
        <v>9351</v>
      </c>
      <c r="G46" s="35">
        <f t="shared" si="2"/>
        <v>75.00601588192829</v>
      </c>
    </row>
    <row r="47" spans="1:7" ht="15.75">
      <c r="A47" s="96"/>
      <c r="B47" s="97"/>
      <c r="C47" s="37" t="s">
        <v>135</v>
      </c>
      <c r="D47" s="32">
        <v>3200</v>
      </c>
      <c r="E47" s="32">
        <v>3200</v>
      </c>
      <c r="F47" s="34">
        <v>3230.58</v>
      </c>
      <c r="G47" s="35">
        <f t="shared" si="2"/>
        <v>100.955625</v>
      </c>
    </row>
    <row r="48" spans="1:7" ht="15.75">
      <c r="A48" s="96"/>
      <c r="B48" s="97"/>
      <c r="C48" s="37" t="s">
        <v>136</v>
      </c>
      <c r="D48" s="32">
        <v>13564</v>
      </c>
      <c r="E48" s="32">
        <v>13564</v>
      </c>
      <c r="F48" s="34">
        <v>10173.96</v>
      </c>
      <c r="G48" s="35">
        <f t="shared" si="2"/>
        <v>75.0070775582424</v>
      </c>
    </row>
    <row r="49" spans="1:7" ht="15.75">
      <c r="A49" s="96"/>
      <c r="B49" s="97"/>
      <c r="C49" s="37" t="s">
        <v>137</v>
      </c>
      <c r="D49" s="32">
        <v>1430</v>
      </c>
      <c r="E49" s="32">
        <v>1430</v>
      </c>
      <c r="F49" s="34">
        <v>1441.78</v>
      </c>
      <c r="G49" s="35">
        <f t="shared" si="2"/>
        <v>100.82377622377622</v>
      </c>
    </row>
    <row r="50" spans="1:7" ht="15.75">
      <c r="A50" s="96"/>
      <c r="B50" s="97"/>
      <c r="C50" s="37" t="s">
        <v>138</v>
      </c>
      <c r="D50" s="32">
        <v>15000</v>
      </c>
      <c r="E50" s="32">
        <v>15000</v>
      </c>
      <c r="F50" s="34">
        <f>10444+3500+1000</f>
        <v>14944</v>
      </c>
      <c r="G50" s="55">
        <f t="shared" si="2"/>
        <v>99.62666666666667</v>
      </c>
    </row>
    <row r="51" spans="1:7" ht="16.5" thickBot="1">
      <c r="A51" s="96"/>
      <c r="B51" s="97"/>
      <c r="C51" s="37" t="s">
        <v>139</v>
      </c>
      <c r="D51" s="32">
        <v>34818</v>
      </c>
      <c r="E51" s="32">
        <v>34818</v>
      </c>
      <c r="F51" s="34">
        <v>35823</v>
      </c>
      <c r="G51" s="101">
        <f t="shared" si="2"/>
        <v>102.88643804928485</v>
      </c>
    </row>
    <row r="52" spans="1:7" ht="17.25" thickBot="1" thickTop="1">
      <c r="A52" s="88" t="s">
        <v>140</v>
      </c>
      <c r="B52" s="102"/>
      <c r="C52" s="90"/>
      <c r="D52" s="21">
        <f>SUM(D53+D56)</f>
        <v>1118551</v>
      </c>
      <c r="E52" s="21">
        <f>SUM(E53+E56)</f>
        <v>1118551</v>
      </c>
      <c r="F52" s="22">
        <f>SUM(F53+F56)</f>
        <v>56253.87</v>
      </c>
      <c r="G52" s="17">
        <f t="shared" si="2"/>
        <v>5.029173457446285</v>
      </c>
    </row>
    <row r="53" spans="1:7" ht="16.5" thickTop="1">
      <c r="A53" s="92"/>
      <c r="B53" s="93">
        <v>230</v>
      </c>
      <c r="C53" s="103" t="s">
        <v>141</v>
      </c>
      <c r="D53" s="27">
        <f>SUM(D54:D55)</f>
        <v>100000</v>
      </c>
      <c r="E53" s="27">
        <f>SUM(E54:E55)</f>
        <v>100000</v>
      </c>
      <c r="F53" s="28">
        <f>SUM(F54:F55)</f>
        <v>56253.87</v>
      </c>
      <c r="G53" s="95">
        <f t="shared" si="2"/>
        <v>56.25387</v>
      </c>
    </row>
    <row r="54" spans="1:7" ht="15.75">
      <c r="A54" s="98"/>
      <c r="B54" s="97">
        <v>231</v>
      </c>
      <c r="C54" s="37" t="s">
        <v>142</v>
      </c>
      <c r="D54" s="32">
        <v>0</v>
      </c>
      <c r="E54" s="32">
        <v>0</v>
      </c>
      <c r="F54" s="34">
        <v>7979.87</v>
      </c>
      <c r="G54" s="35">
        <v>0</v>
      </c>
    </row>
    <row r="55" spans="1:7" ht="15.75">
      <c r="A55" s="96"/>
      <c r="B55" s="97">
        <v>233</v>
      </c>
      <c r="C55" s="37" t="s">
        <v>143</v>
      </c>
      <c r="D55" s="32">
        <v>100000</v>
      </c>
      <c r="E55" s="32">
        <v>100000</v>
      </c>
      <c r="F55" s="34">
        <v>48274</v>
      </c>
      <c r="G55" s="35">
        <f>F55*100/E55</f>
        <v>48.274</v>
      </c>
    </row>
    <row r="56" spans="1:7" ht="15.75">
      <c r="A56" s="96"/>
      <c r="B56" s="97">
        <v>320</v>
      </c>
      <c r="C56" s="104" t="s">
        <v>144</v>
      </c>
      <c r="D56" s="32">
        <f>D57+D58</f>
        <v>1018551</v>
      </c>
      <c r="E56" s="32">
        <f>E57+E58</f>
        <v>1018551</v>
      </c>
      <c r="F56" s="34">
        <v>0</v>
      </c>
      <c r="G56" s="35">
        <f>F56*100/E56</f>
        <v>0</v>
      </c>
    </row>
    <row r="57" spans="1:7" ht="15.75">
      <c r="A57" s="96"/>
      <c r="B57" s="97"/>
      <c r="C57" s="105" t="s">
        <v>145</v>
      </c>
      <c r="D57" s="32">
        <v>536075</v>
      </c>
      <c r="E57" s="32">
        <v>536075</v>
      </c>
      <c r="F57" s="34">
        <v>0</v>
      </c>
      <c r="G57" s="35">
        <v>0</v>
      </c>
    </row>
    <row r="58" spans="1:7" ht="16.5" thickBot="1">
      <c r="A58" s="106"/>
      <c r="B58" s="107"/>
      <c r="C58" s="108" t="s">
        <v>146</v>
      </c>
      <c r="D58" s="109">
        <v>482476</v>
      </c>
      <c r="E58" s="109">
        <v>482476</v>
      </c>
      <c r="F58" s="110">
        <v>0</v>
      </c>
      <c r="G58" s="111">
        <f>F58*100/E58</f>
        <v>0</v>
      </c>
    </row>
    <row r="59" spans="1:7" ht="17.25" thickBot="1" thickTop="1">
      <c r="A59" s="88" t="s">
        <v>147</v>
      </c>
      <c r="B59" s="102"/>
      <c r="C59" s="90"/>
      <c r="D59" s="21">
        <f>SUM(D60:D61)</f>
        <v>1439558</v>
      </c>
      <c r="E59" s="21">
        <f>SUM(E60:E62)</f>
        <v>1439558</v>
      </c>
      <c r="F59" s="58">
        <f>SUM(F60:F62)</f>
        <v>752654.72</v>
      </c>
      <c r="G59" s="17">
        <f>F59*100/E59</f>
        <v>52.283737091523925</v>
      </c>
    </row>
    <row r="60" spans="1:7" ht="16.5" thickTop="1">
      <c r="A60" s="112"/>
      <c r="B60" s="113">
        <v>453</v>
      </c>
      <c r="C60" s="114" t="s">
        <v>148</v>
      </c>
      <c r="D60" s="115">
        <v>0</v>
      </c>
      <c r="E60" s="115">
        <v>0</v>
      </c>
      <c r="F60" s="116">
        <v>0</v>
      </c>
      <c r="G60" s="35">
        <v>0</v>
      </c>
    </row>
    <row r="61" spans="1:9" ht="15.75">
      <c r="A61" s="98"/>
      <c r="B61" s="97">
        <v>454</v>
      </c>
      <c r="C61" s="37" t="s">
        <v>149</v>
      </c>
      <c r="D61" s="32">
        <v>1439558</v>
      </c>
      <c r="E61" s="32">
        <v>1439558</v>
      </c>
      <c r="F61" s="34">
        <v>0</v>
      </c>
      <c r="G61" s="35">
        <f>F61*100/E61</f>
        <v>0</v>
      </c>
      <c r="I61" s="1"/>
    </row>
    <row r="62" spans="1:7" ht="16.5" thickBot="1">
      <c r="A62" s="96"/>
      <c r="B62" s="117">
        <v>456</v>
      </c>
      <c r="C62" s="118" t="s">
        <v>150</v>
      </c>
      <c r="D62" s="119">
        <v>0</v>
      </c>
      <c r="E62" s="120">
        <v>0</v>
      </c>
      <c r="F62" s="54">
        <v>752654.72</v>
      </c>
      <c r="G62" s="55">
        <v>0</v>
      </c>
    </row>
    <row r="63" spans="1:7" ht="17.25" thickBot="1" thickTop="1">
      <c r="A63" s="75" t="s">
        <v>151</v>
      </c>
      <c r="B63" s="121"/>
      <c r="C63" s="122"/>
      <c r="D63" s="123">
        <v>16350100</v>
      </c>
      <c r="E63" s="78">
        <f>SUM(E6+E52+E59)</f>
        <v>16457516</v>
      </c>
      <c r="F63" s="123">
        <f>SUM(F6+F52+F59)</f>
        <v>11019711.44</v>
      </c>
      <c r="G63" s="80">
        <f>F63*100/E63</f>
        <v>66.95853396101818</v>
      </c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2011-11-03T09:27:39Z</cp:lastPrinted>
  <dcterms:created xsi:type="dcterms:W3CDTF">2011-09-26T08:13:33Z</dcterms:created>
  <dcterms:modified xsi:type="dcterms:W3CDTF">2011-11-03T09:33:55Z</dcterms:modified>
  <cp:category/>
  <cp:version/>
  <cp:contentType/>
  <cp:contentStatus/>
</cp:coreProperties>
</file>