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<sst xmlns="http://schemas.openxmlformats.org/spreadsheetml/2006/main" count="271" uniqueCount="199">
  <si>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31.8.2012 - Príjmy</t>
    </r>
  </si>
  <si>
    <t>Schválený</t>
  </si>
  <si>
    <t>Upravený</t>
  </si>
  <si>
    <t>Skutočnosť</t>
  </si>
  <si>
    <t>%</t>
  </si>
  <si>
    <t>P R Í J M Y</t>
  </si>
  <si>
    <t>rozpočet</t>
  </si>
  <si>
    <t>august</t>
  </si>
  <si>
    <t>plnenia</t>
  </si>
  <si>
    <t>(v EUR)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</si>
  <si>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</si>
  <si>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</si>
  <si>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</si>
  <si>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</si>
  <si>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</si>
  <si>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</si>
  <si>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</si>
  <si>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</si>
  <si>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</si>
  <si>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</si>
  <si>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</si>
  <si>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</si>
  <si>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</si>
  <si>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</si>
  <si>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</si>
  <si>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</si>
  <si>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</si>
  <si>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</si>
  <si>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</si>
  <si>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</si>
  <si>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</si>
  <si>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</si>
  <si>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</si>
  <si>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</si>
  <si>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</si>
  <si>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</si>
  <si>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</si>
  <si>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</si>
  <si>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</si>
  <si>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</si>
  <si>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</si>
  <si>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</si>
  <si>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</si>
  <si>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</si>
  <si>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</si>
  <si>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</si>
  <si>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</si>
  <si>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</si>
  <si>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</si>
  <si>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</si>
  <si>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</si>
  <si>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</si>
  <si>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</si>
  <si>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</si>
  <si>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</si>
  <si>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</si>
  <si>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</si>
  <si>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</si>
  <si>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</si>
  <si>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</si>
  <si>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</si>
  <si>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</si>
  <si>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</si>
  <si>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</si>
  <si>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</si>
  <si>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</si>
  <si>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</si>
  <si>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</si>
  <si>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</si>
  <si>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</si>
  <si>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</si>
  <si>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</si>
  <si>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</si>
  <si>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</si>
  <si>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</si>
  <si>
    <t xml:space="preserve">                                                                                                                                           Čerpanie rozpočtu k 31.8.2012 - Výdavky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</si>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</sst>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" fontId="6" fillId="0" borderId="6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64" fontId="8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0" fontId="5" fillId="2" borderId="9" xfId="0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4" fontId="5" fillId="0" borderId="9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49" fontId="7" fillId="0" borderId="9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/>
    </xf>
    <xf numFmtId="3" fontId="13" fillId="0" borderId="9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workbookViewId="0" topLeftCell="A1">
      <selection activeCell="K8" sqref="K8"/>
    </sheetView>
  </sheetViews>
  <sheetFormatPr defaultColWidth="9.140625" defaultRowHeight="12.75"/>
  <cols>
    <col min="3" max="3" width="55.00390625" style="0" customWidth="1"/>
    <col min="4" max="4" width="21.7109375" style="0" customWidth="1"/>
    <col min="5" max="5" width="22.7109375" style="0" customWidth="1"/>
    <col min="6" max="6" width="22.140625" style="0" customWidth="1"/>
    <col min="7" max="7" width="16.8515625" style="0" customWidth="1"/>
    <col min="8" max="8" width="13.140625" style="0" customWidth="1"/>
    <col min="9" max="9" width="11.28125" style="0" customWidth="1"/>
  </cols>
  <sheetData>
    <row r="1" spans="1:6" ht="30">
      <c r="A1" s="1" t="s">
        <v>0</v>
      </c>
      <c r="B1" s="2"/>
      <c r="C1" s="2"/>
      <c r="D1" s="2"/>
      <c r="E1" s="3"/>
      <c r="F1" s="4"/>
    </row>
    <row r="2" spans="5:6" ht="12.75">
      <c r="E2" s="3"/>
      <c r="F2" s="5"/>
    </row>
    <row r="3" spans="1:9" ht="15.75">
      <c r="A3" s="6"/>
      <c r="B3" s="7"/>
      <c r="C3" s="8"/>
      <c r="D3" s="9" t="s">
        <v>1</v>
      </c>
      <c r="E3" s="10" t="s">
        <v>2</v>
      </c>
      <c r="F3" s="11" t="s">
        <v>3</v>
      </c>
      <c r="G3" s="12" t="s">
        <v>4</v>
      </c>
      <c r="H3" s="13"/>
      <c r="I3" s="13"/>
    </row>
    <row r="4" spans="1:9" ht="15.75">
      <c r="A4" s="90" t="s">
        <v>5</v>
      </c>
      <c r="B4" s="91"/>
      <c r="C4" s="91"/>
      <c r="D4" s="15" t="s">
        <v>6</v>
      </c>
      <c r="E4" s="16" t="s">
        <v>6</v>
      </c>
      <c r="F4" s="17" t="s">
        <v>7</v>
      </c>
      <c r="G4" s="15" t="s">
        <v>8</v>
      </c>
      <c r="H4" s="13"/>
      <c r="I4" s="13"/>
    </row>
    <row r="5" spans="1:9" ht="15.75">
      <c r="A5" s="18"/>
      <c r="B5" s="19"/>
      <c r="C5" s="20" t="s">
        <v>9</v>
      </c>
      <c r="D5" s="15">
        <v>2012</v>
      </c>
      <c r="E5" s="21">
        <v>2012</v>
      </c>
      <c r="F5" s="14">
        <v>2012</v>
      </c>
      <c r="G5" s="15">
        <v>2012</v>
      </c>
      <c r="H5" s="13"/>
      <c r="I5" s="13"/>
    </row>
    <row r="6" spans="1:18" ht="19.5" customHeight="1">
      <c r="A6" s="22" t="s">
        <v>10</v>
      </c>
      <c r="B6" s="23"/>
      <c r="C6" s="24"/>
      <c r="D6" s="25">
        <f>D7+D9+D11+D19+D22+D36+D39+D42</f>
        <v>14702200</v>
      </c>
      <c r="E6" s="26">
        <f>E7+E9+E11+E19+E22+E36+E39+E42</f>
        <v>15083327.1</v>
      </c>
      <c r="F6" s="27">
        <f>F7+F9+F11+F19+F22+F36+F39+F42</f>
        <v>10275006.010000002</v>
      </c>
      <c r="G6" s="28">
        <f>F6*100/E6</f>
        <v>68.12161495854586</v>
      </c>
      <c r="H6" s="13"/>
      <c r="I6" s="13"/>
      <c r="J6" s="13"/>
      <c r="K6" s="13"/>
      <c r="L6" s="29"/>
      <c r="M6" s="29"/>
      <c r="N6" s="29"/>
      <c r="O6" s="29"/>
      <c r="P6" s="29"/>
      <c r="Q6" s="29"/>
      <c r="R6" s="29"/>
    </row>
    <row r="7" spans="1:18" ht="19.5" customHeight="1">
      <c r="A7" s="30"/>
      <c r="B7" s="31">
        <v>110</v>
      </c>
      <c r="C7" s="30" t="s">
        <v>11</v>
      </c>
      <c r="D7" s="32">
        <f>SUM(D8:D8)</f>
        <v>4610000</v>
      </c>
      <c r="E7" s="33">
        <f>SUM(E8:E8)</f>
        <v>4610000</v>
      </c>
      <c r="F7" s="34">
        <f>SUM(F8:F8)</f>
        <v>3091238</v>
      </c>
      <c r="G7" s="28">
        <f aca="true" t="shared" si="0" ref="G7:G69">F7*100/E7</f>
        <v>67.05505422993492</v>
      </c>
      <c r="H7" s="13"/>
      <c r="I7" s="13"/>
      <c r="J7" s="13"/>
      <c r="K7" s="13"/>
      <c r="L7" s="29"/>
      <c r="M7" s="29"/>
      <c r="N7" s="29"/>
      <c r="O7" s="29"/>
      <c r="P7" s="29"/>
      <c r="Q7" s="29"/>
      <c r="R7" s="29"/>
    </row>
    <row r="8" spans="1:18" ht="19.5" customHeight="1">
      <c r="A8" s="35"/>
      <c r="B8" s="36">
        <v>111</v>
      </c>
      <c r="C8" s="37" t="s">
        <v>12</v>
      </c>
      <c r="D8" s="38">
        <v>4610000</v>
      </c>
      <c r="E8" s="38">
        <v>4610000</v>
      </c>
      <c r="F8" s="39">
        <v>3091238</v>
      </c>
      <c r="G8" s="40">
        <f t="shared" si="0"/>
        <v>67.05505422993492</v>
      </c>
      <c r="H8" s="13"/>
      <c r="I8" s="13"/>
      <c r="J8" s="13"/>
      <c r="K8" s="13"/>
      <c r="L8" s="29"/>
      <c r="M8" s="29"/>
      <c r="N8" s="29"/>
      <c r="O8" s="29"/>
      <c r="P8" s="29"/>
      <c r="Q8" s="29"/>
      <c r="R8" s="29"/>
    </row>
    <row r="9" spans="1:18" ht="19.5" customHeight="1">
      <c r="A9" s="30"/>
      <c r="B9" s="41">
        <v>120</v>
      </c>
      <c r="C9" s="42" t="s">
        <v>13</v>
      </c>
      <c r="D9" s="33">
        <f>SUM(D10)</f>
        <v>2703672</v>
      </c>
      <c r="E9" s="33">
        <f>SUM(E10)</f>
        <v>2703672</v>
      </c>
      <c r="F9" s="34">
        <f>SUM(F10)</f>
        <v>1796592</v>
      </c>
      <c r="G9" s="28">
        <f t="shared" si="0"/>
        <v>66.45007234605382</v>
      </c>
      <c r="H9" s="13"/>
      <c r="I9" s="13"/>
      <c r="J9" s="13"/>
      <c r="K9" s="13"/>
      <c r="L9" s="29"/>
      <c r="M9" s="29"/>
      <c r="N9" s="29"/>
      <c r="O9" s="29"/>
      <c r="P9" s="29"/>
      <c r="Q9" s="29"/>
      <c r="R9" s="29"/>
    </row>
    <row r="10" spans="1:18" ht="19.5" customHeight="1">
      <c r="A10" s="35"/>
      <c r="B10" s="36">
        <v>121</v>
      </c>
      <c r="C10" s="37" t="s">
        <v>14</v>
      </c>
      <c r="D10" s="38">
        <v>2703672</v>
      </c>
      <c r="E10" s="38">
        <v>2703672</v>
      </c>
      <c r="F10" s="39">
        <v>1796592</v>
      </c>
      <c r="G10" s="40">
        <f t="shared" si="0"/>
        <v>66.45007234605382</v>
      </c>
      <c r="H10" s="13"/>
      <c r="I10" s="13"/>
      <c r="J10" s="13"/>
      <c r="K10" s="13"/>
      <c r="L10" s="29"/>
      <c r="M10" s="29"/>
      <c r="N10" s="29"/>
      <c r="O10" s="29"/>
      <c r="P10" s="29"/>
      <c r="Q10" s="29"/>
      <c r="R10" s="29"/>
    </row>
    <row r="11" spans="1:18" ht="19.5" customHeight="1">
      <c r="A11" s="30"/>
      <c r="B11" s="31">
        <v>130</v>
      </c>
      <c r="C11" s="30" t="s">
        <v>15</v>
      </c>
      <c r="D11" s="33">
        <f>SUM(D12+D18)</f>
        <v>485451</v>
      </c>
      <c r="E11" s="33">
        <f>SUM(E12+E18)</f>
        <v>485451</v>
      </c>
      <c r="F11" s="34">
        <f>SUM(F12+F18)</f>
        <v>330327.69</v>
      </c>
      <c r="G11" s="28">
        <f t="shared" si="0"/>
        <v>68.04552673699303</v>
      </c>
      <c r="H11" s="13"/>
      <c r="I11" s="13"/>
      <c r="J11" s="13"/>
      <c r="K11" s="13"/>
      <c r="L11" s="29"/>
      <c r="M11" s="29"/>
      <c r="N11" s="29"/>
      <c r="O11" s="29"/>
      <c r="P11" s="29"/>
      <c r="Q11" s="29"/>
      <c r="R11" s="29"/>
    </row>
    <row r="12" spans="1:18" ht="19.5" customHeight="1">
      <c r="A12" s="35"/>
      <c r="B12" s="43">
        <v>133</v>
      </c>
      <c r="C12" s="35" t="s">
        <v>16</v>
      </c>
      <c r="D12" s="38">
        <f>SUM(D13:D17)</f>
        <v>483451</v>
      </c>
      <c r="E12" s="38">
        <f>SUM(E13:E17)</f>
        <v>483451</v>
      </c>
      <c r="F12" s="39">
        <f>F13+F14+F15+F16+F17</f>
        <v>330181.76</v>
      </c>
      <c r="G12" s="40">
        <f t="shared" si="0"/>
        <v>68.29684083805805</v>
      </c>
      <c r="H12" s="13"/>
      <c r="I12" s="13"/>
      <c r="J12" s="13"/>
      <c r="K12" s="13"/>
      <c r="L12" s="29"/>
      <c r="M12" s="29"/>
      <c r="N12" s="29"/>
      <c r="O12" s="29"/>
      <c r="P12" s="29"/>
      <c r="Q12" s="29"/>
      <c r="R12" s="29"/>
    </row>
    <row r="13" spans="1:18" ht="19.5" customHeight="1">
      <c r="A13" s="35"/>
      <c r="B13" s="35"/>
      <c r="C13" s="35" t="s">
        <v>17</v>
      </c>
      <c r="D13" s="38">
        <v>41000</v>
      </c>
      <c r="E13" s="38">
        <v>41000</v>
      </c>
      <c r="F13" s="39">
        <v>43291.74</v>
      </c>
      <c r="G13" s="40">
        <f t="shared" si="0"/>
        <v>105.58960975609756</v>
      </c>
      <c r="H13" s="13"/>
      <c r="I13" s="13"/>
      <c r="J13" s="13"/>
      <c r="K13" s="13"/>
      <c r="L13" s="29"/>
      <c r="M13" s="29"/>
      <c r="N13" s="29"/>
      <c r="O13" s="29"/>
      <c r="P13" s="29"/>
      <c r="Q13" s="29"/>
      <c r="R13" s="29"/>
    </row>
    <row r="14" spans="1:18" ht="19.5" customHeight="1">
      <c r="A14" s="35"/>
      <c r="B14" s="35"/>
      <c r="C14" s="35" t="s">
        <v>18</v>
      </c>
      <c r="D14" s="38">
        <v>1800</v>
      </c>
      <c r="E14" s="38">
        <v>1800</v>
      </c>
      <c r="F14" s="39">
        <v>670</v>
      </c>
      <c r="G14" s="40">
        <f t="shared" si="0"/>
        <v>37.22222222222222</v>
      </c>
      <c r="H14" s="13"/>
      <c r="I14" s="13"/>
      <c r="J14" s="13"/>
      <c r="K14" s="13"/>
      <c r="L14" s="29"/>
      <c r="M14" s="29"/>
      <c r="N14" s="29"/>
      <c r="O14" s="29"/>
      <c r="P14" s="29"/>
      <c r="Q14" s="29"/>
      <c r="R14" s="29"/>
    </row>
    <row r="15" spans="1:18" ht="19.5" customHeight="1">
      <c r="A15" s="35"/>
      <c r="B15" s="45"/>
      <c r="C15" s="45" t="s">
        <v>19</v>
      </c>
      <c r="D15" s="38">
        <v>8440</v>
      </c>
      <c r="E15" s="38">
        <v>8440</v>
      </c>
      <c r="F15" s="39">
        <v>7655.72</v>
      </c>
      <c r="G15" s="40">
        <f t="shared" si="0"/>
        <v>90.70758293838863</v>
      </c>
      <c r="H15" s="13"/>
      <c r="I15" s="13"/>
      <c r="J15" s="13"/>
      <c r="K15" s="13"/>
      <c r="L15" s="29"/>
      <c r="M15" s="29"/>
      <c r="N15" s="29"/>
      <c r="O15" s="29"/>
      <c r="P15" s="29"/>
      <c r="Q15" s="29"/>
      <c r="R15" s="29"/>
    </row>
    <row r="16" spans="1:18" ht="19.5" customHeight="1">
      <c r="A16" s="35"/>
      <c r="B16" s="45"/>
      <c r="C16" s="45" t="s">
        <v>20</v>
      </c>
      <c r="D16" s="38">
        <v>257211</v>
      </c>
      <c r="E16" s="38">
        <v>257211</v>
      </c>
      <c r="F16" s="39">
        <v>107846</v>
      </c>
      <c r="G16" s="40">
        <f t="shared" si="0"/>
        <v>41.928999926130686</v>
      </c>
      <c r="H16" s="13"/>
      <c r="I16" s="13"/>
      <c r="J16" s="13"/>
      <c r="K16" s="13"/>
      <c r="L16" s="29"/>
      <c r="M16" s="29"/>
      <c r="N16" s="29"/>
      <c r="O16" s="29"/>
      <c r="P16" s="29"/>
      <c r="Q16" s="29"/>
      <c r="R16" s="29"/>
    </row>
    <row r="17" spans="1:18" ht="19.5" customHeight="1">
      <c r="A17" s="35"/>
      <c r="B17" s="35"/>
      <c r="C17" s="35" t="s">
        <v>21</v>
      </c>
      <c r="D17" s="38">
        <v>175000</v>
      </c>
      <c r="E17" s="38">
        <v>175000</v>
      </c>
      <c r="F17" s="39">
        <v>170718.3</v>
      </c>
      <c r="G17" s="40">
        <f t="shared" si="0"/>
        <v>97.55331428571428</v>
      </c>
      <c r="H17" s="13"/>
      <c r="I17" s="13"/>
      <c r="J17" s="13"/>
      <c r="K17" s="13"/>
      <c r="L17" s="29"/>
      <c r="M17" s="29"/>
      <c r="N17" s="29"/>
      <c r="O17" s="29"/>
      <c r="P17" s="29"/>
      <c r="Q17" s="29"/>
      <c r="R17" s="29"/>
    </row>
    <row r="18" spans="1:18" ht="19.5" customHeight="1">
      <c r="A18" s="35"/>
      <c r="B18" s="47">
        <v>139002</v>
      </c>
      <c r="C18" s="45" t="s">
        <v>22</v>
      </c>
      <c r="D18" s="38">
        <v>2000</v>
      </c>
      <c r="E18" s="38">
        <v>2000</v>
      </c>
      <c r="F18" s="39">
        <v>145.93</v>
      </c>
      <c r="G18" s="40">
        <f t="shared" si="0"/>
        <v>7.2965</v>
      </c>
      <c r="H18" s="13"/>
      <c r="I18" s="13"/>
      <c r="J18" s="13"/>
      <c r="K18" s="13"/>
      <c r="L18" s="29"/>
      <c r="M18" s="29"/>
      <c r="N18" s="29"/>
      <c r="O18" s="29"/>
      <c r="P18" s="29"/>
      <c r="Q18" s="29"/>
      <c r="R18" s="29"/>
    </row>
    <row r="19" spans="1:18" ht="19.5" customHeight="1">
      <c r="A19" s="30"/>
      <c r="B19" s="41">
        <v>210</v>
      </c>
      <c r="C19" s="42" t="s">
        <v>23</v>
      </c>
      <c r="D19" s="33">
        <f>D20+D21</f>
        <v>1449091</v>
      </c>
      <c r="E19" s="33">
        <f>E20+E21</f>
        <v>1449091</v>
      </c>
      <c r="F19" s="34">
        <f>F20+F21</f>
        <v>690903.91</v>
      </c>
      <c r="G19" s="28">
        <f t="shared" si="0"/>
        <v>47.67843496371174</v>
      </c>
      <c r="H19" s="13"/>
      <c r="I19" s="13"/>
      <c r="J19" s="13"/>
      <c r="K19" s="13"/>
      <c r="L19" s="29"/>
      <c r="M19" s="29"/>
      <c r="N19" s="29"/>
      <c r="O19" s="29"/>
      <c r="P19" s="29"/>
      <c r="Q19" s="29"/>
      <c r="R19" s="29"/>
    </row>
    <row r="20" spans="1:18" ht="19.5" customHeight="1">
      <c r="A20" s="30"/>
      <c r="B20" s="43">
        <v>212</v>
      </c>
      <c r="C20" s="35" t="s">
        <v>24</v>
      </c>
      <c r="D20" s="38">
        <v>1062991</v>
      </c>
      <c r="E20" s="38">
        <v>1062991</v>
      </c>
      <c r="F20" s="39">
        <v>501645.93</v>
      </c>
      <c r="G20" s="40">
        <f t="shared" si="0"/>
        <v>47.19192636626274</v>
      </c>
      <c r="H20" s="13"/>
      <c r="I20" s="13"/>
      <c r="J20" s="13"/>
      <c r="K20" s="13"/>
      <c r="L20" s="29"/>
      <c r="M20" s="29"/>
      <c r="N20" s="29"/>
      <c r="O20" s="29"/>
      <c r="P20" s="29"/>
      <c r="Q20" s="29"/>
      <c r="R20" s="29"/>
    </row>
    <row r="21" spans="1:18" ht="19.5" customHeight="1">
      <c r="A21" s="35"/>
      <c r="B21" s="43">
        <v>212</v>
      </c>
      <c r="C21" s="35" t="s">
        <v>25</v>
      </c>
      <c r="D21" s="38">
        <v>386100</v>
      </c>
      <c r="E21" s="38">
        <v>386100</v>
      </c>
      <c r="F21" s="39">
        <v>189257.98</v>
      </c>
      <c r="G21" s="40">
        <f t="shared" si="0"/>
        <v>49.01786583786584</v>
      </c>
      <c r="H21" s="48"/>
      <c r="I21" s="49"/>
      <c r="J21" s="13"/>
      <c r="K21" s="13"/>
      <c r="L21" s="29"/>
      <c r="M21" s="29"/>
      <c r="N21" s="29"/>
      <c r="O21" s="29"/>
      <c r="P21" s="29"/>
      <c r="Q21" s="29"/>
      <c r="R21" s="29"/>
    </row>
    <row r="22" spans="1:18" ht="19.5" customHeight="1">
      <c r="A22" s="30"/>
      <c r="B22" s="31">
        <v>220</v>
      </c>
      <c r="C22" s="30" t="s">
        <v>26</v>
      </c>
      <c r="D22" s="33">
        <f>SUM(D23+D24+D25)</f>
        <v>2061556</v>
      </c>
      <c r="E22" s="33">
        <f>SUM(E23+E24+E25)</f>
        <v>2116850</v>
      </c>
      <c r="F22" s="34">
        <f>SUM(F23+F24+F25)</f>
        <v>1861588.21</v>
      </c>
      <c r="G22" s="28">
        <f t="shared" si="0"/>
        <v>87.94143231688594</v>
      </c>
      <c r="H22" s="13"/>
      <c r="I22" s="13"/>
      <c r="J22" s="13"/>
      <c r="K22" s="13"/>
      <c r="L22" s="29"/>
      <c r="M22" s="29"/>
      <c r="N22" s="29"/>
      <c r="O22" s="29"/>
      <c r="P22" s="29"/>
      <c r="Q22" s="29"/>
      <c r="R22" s="29"/>
    </row>
    <row r="23" spans="1:18" ht="19.5" customHeight="1">
      <c r="A23" s="35"/>
      <c r="B23" s="43">
        <v>221</v>
      </c>
      <c r="C23" s="35" t="s">
        <v>27</v>
      </c>
      <c r="D23" s="44">
        <v>70000</v>
      </c>
      <c r="E23" s="38">
        <f>70000+55294</f>
        <v>125294</v>
      </c>
      <c r="F23" s="39">
        <v>103229.16</v>
      </c>
      <c r="G23" s="40">
        <f t="shared" si="0"/>
        <v>82.38954778361294</v>
      </c>
      <c r="H23" s="13"/>
      <c r="I23" s="13"/>
      <c r="J23" s="13"/>
      <c r="K23" s="13"/>
      <c r="L23" s="29"/>
      <c r="M23" s="29"/>
      <c r="N23" s="29"/>
      <c r="O23" s="29"/>
      <c r="P23" s="29"/>
      <c r="Q23" s="29"/>
      <c r="R23" s="29"/>
    </row>
    <row r="24" spans="1:18" ht="19.5" customHeight="1">
      <c r="A24" s="35"/>
      <c r="B24" s="43">
        <v>222</v>
      </c>
      <c r="C24" s="35" t="s">
        <v>28</v>
      </c>
      <c r="D24" s="44">
        <v>0</v>
      </c>
      <c r="E24" s="38">
        <v>0</v>
      </c>
      <c r="F24" s="39">
        <v>96809.71</v>
      </c>
      <c r="G24" s="40">
        <v>0</v>
      </c>
      <c r="H24" s="13"/>
      <c r="I24" s="13"/>
      <c r="J24" s="13"/>
      <c r="K24" s="13"/>
      <c r="L24" s="29"/>
      <c r="M24" s="29"/>
      <c r="N24" s="29"/>
      <c r="O24" s="29"/>
      <c r="P24" s="29"/>
      <c r="Q24" s="29"/>
      <c r="R24" s="29"/>
    </row>
    <row r="25" spans="1:18" ht="19.5" customHeight="1">
      <c r="A25" s="35"/>
      <c r="B25" s="43">
        <v>223</v>
      </c>
      <c r="C25" s="35" t="s">
        <v>29</v>
      </c>
      <c r="D25" s="44">
        <f>SUM(D26:D35)</f>
        <v>1991556</v>
      </c>
      <c r="E25" s="38">
        <f>SUM(E26:E35)</f>
        <v>1991556</v>
      </c>
      <c r="F25" s="50">
        <f>SUM(F26:F35)</f>
        <v>1661549.34</v>
      </c>
      <c r="G25" s="40">
        <f t="shared" si="0"/>
        <v>83.4297072238993</v>
      </c>
      <c r="H25" s="13"/>
      <c r="I25" s="13"/>
      <c r="J25" s="13"/>
      <c r="K25" s="13"/>
      <c r="L25" s="29"/>
      <c r="M25" s="29"/>
      <c r="N25" s="29"/>
      <c r="O25" s="29"/>
      <c r="P25" s="29"/>
      <c r="Q25" s="29"/>
      <c r="R25" s="29"/>
    </row>
    <row r="26" spans="1:18" ht="19.5" customHeight="1">
      <c r="A26" s="35"/>
      <c r="B26" s="43"/>
      <c r="C26" s="35" t="s">
        <v>30</v>
      </c>
      <c r="D26" s="44">
        <v>89000</v>
      </c>
      <c r="E26" s="38">
        <v>89000</v>
      </c>
      <c r="F26" s="39">
        <v>66084.06</v>
      </c>
      <c r="G26" s="40">
        <f t="shared" si="0"/>
        <v>74.25175280898877</v>
      </c>
      <c r="H26" s="13"/>
      <c r="I26" s="13"/>
      <c r="J26" s="13"/>
      <c r="K26" s="13"/>
      <c r="L26" s="29"/>
      <c r="M26" s="29"/>
      <c r="N26" s="29"/>
      <c r="O26" s="29"/>
      <c r="P26" s="29"/>
      <c r="Q26" s="29"/>
      <c r="R26" s="29"/>
    </row>
    <row r="27" spans="1:18" ht="19.5" customHeight="1">
      <c r="A27" s="35"/>
      <c r="B27" s="43"/>
      <c r="C27" s="35" t="s">
        <v>31</v>
      </c>
      <c r="D27" s="38">
        <v>293476</v>
      </c>
      <c r="E27" s="38">
        <v>293476</v>
      </c>
      <c r="F27" s="39">
        <f>189997.81+306162</f>
        <v>496159.81</v>
      </c>
      <c r="G27" s="40">
        <f t="shared" si="0"/>
        <v>169.06316359770474</v>
      </c>
      <c r="H27" s="48"/>
      <c r="I27" s="49"/>
      <c r="J27" s="13"/>
      <c r="K27" s="13"/>
      <c r="L27" s="29"/>
      <c r="M27" s="29"/>
      <c r="N27" s="29"/>
      <c r="O27" s="29"/>
      <c r="P27" s="29"/>
      <c r="Q27" s="29"/>
      <c r="R27" s="29"/>
    </row>
    <row r="28" spans="1:18" ht="19.5" customHeight="1">
      <c r="A28" s="35"/>
      <c r="B28" s="43"/>
      <c r="C28" s="35" t="s">
        <v>32</v>
      </c>
      <c r="D28" s="38">
        <v>120000</v>
      </c>
      <c r="E28" s="38">
        <v>120000</v>
      </c>
      <c r="F28" s="39">
        <v>101432.37</v>
      </c>
      <c r="G28" s="40">
        <f t="shared" si="0"/>
        <v>84.526975</v>
      </c>
      <c r="H28" s="13"/>
      <c r="I28" s="13"/>
      <c r="J28" s="13"/>
      <c r="K28" s="13"/>
      <c r="L28" s="29"/>
      <c r="M28" s="29"/>
      <c r="N28" s="29"/>
      <c r="O28" s="29"/>
      <c r="P28" s="29"/>
      <c r="Q28" s="29"/>
      <c r="R28" s="29"/>
    </row>
    <row r="29" spans="1:18" ht="19.5" customHeight="1">
      <c r="A29" s="35"/>
      <c r="B29" s="43"/>
      <c r="C29" s="35" t="s">
        <v>33</v>
      </c>
      <c r="D29" s="38">
        <v>28000</v>
      </c>
      <c r="E29" s="38">
        <v>28000</v>
      </c>
      <c r="F29" s="39">
        <v>17622.59</v>
      </c>
      <c r="G29" s="40">
        <f t="shared" si="0"/>
        <v>62.937821428571425</v>
      </c>
      <c r="H29" s="13"/>
      <c r="I29" s="13"/>
      <c r="J29" s="13"/>
      <c r="K29" s="13"/>
      <c r="L29" s="29"/>
      <c r="M29" s="29"/>
      <c r="N29" s="29"/>
      <c r="O29" s="29"/>
      <c r="P29" s="29"/>
      <c r="Q29" s="29"/>
      <c r="R29" s="29"/>
    </row>
    <row r="30" spans="1:18" ht="19.5" customHeight="1">
      <c r="A30" s="35"/>
      <c r="B30" s="43"/>
      <c r="C30" s="35" t="s">
        <v>34</v>
      </c>
      <c r="D30" s="38">
        <v>4000</v>
      </c>
      <c r="E30" s="38">
        <v>4000</v>
      </c>
      <c r="F30" s="39">
        <v>2238</v>
      </c>
      <c r="G30" s="40">
        <f t="shared" si="0"/>
        <v>55.95</v>
      </c>
      <c r="H30" s="13"/>
      <c r="I30" s="13"/>
      <c r="J30" s="13"/>
      <c r="K30" s="13"/>
      <c r="L30" s="29"/>
      <c r="M30" s="29"/>
      <c r="N30" s="29"/>
      <c r="O30" s="29"/>
      <c r="P30" s="29"/>
      <c r="Q30" s="29"/>
      <c r="R30" s="29"/>
    </row>
    <row r="31" spans="1:18" ht="19.5" customHeight="1">
      <c r="A31" s="35"/>
      <c r="B31" s="43"/>
      <c r="C31" s="35" t="s">
        <v>35</v>
      </c>
      <c r="D31" s="38">
        <v>40000</v>
      </c>
      <c r="E31" s="38">
        <v>40000</v>
      </c>
      <c r="F31" s="39">
        <v>22002.95</v>
      </c>
      <c r="G31" s="40">
        <f t="shared" si="0"/>
        <v>55.007375</v>
      </c>
      <c r="H31" s="13"/>
      <c r="I31" s="13"/>
      <c r="J31" s="13"/>
      <c r="K31" s="13"/>
      <c r="L31" s="29"/>
      <c r="M31" s="29"/>
      <c r="N31" s="29"/>
      <c r="O31" s="29"/>
      <c r="P31" s="29"/>
      <c r="Q31" s="29"/>
      <c r="R31" s="29"/>
    </row>
    <row r="32" spans="1:18" ht="19.5" customHeight="1">
      <c r="A32" s="35"/>
      <c r="B32" s="43"/>
      <c r="C32" s="35" t="s">
        <v>36</v>
      </c>
      <c r="D32" s="38">
        <v>1229080</v>
      </c>
      <c r="E32" s="38">
        <v>1229080</v>
      </c>
      <c r="F32" s="39">
        <v>830225.66</v>
      </c>
      <c r="G32" s="40">
        <f t="shared" si="0"/>
        <v>67.54854525336023</v>
      </c>
      <c r="H32" s="48"/>
      <c r="I32" s="48"/>
      <c r="J32" s="13"/>
      <c r="K32" s="13"/>
      <c r="L32" s="29"/>
      <c r="M32" s="29"/>
      <c r="N32" s="29"/>
      <c r="O32" s="29"/>
      <c r="P32" s="29"/>
      <c r="Q32" s="29"/>
      <c r="R32" s="29"/>
    </row>
    <row r="33" spans="1:18" ht="19.5" customHeight="1">
      <c r="A33" s="35"/>
      <c r="B33" s="43"/>
      <c r="C33" s="35" t="s">
        <v>37</v>
      </c>
      <c r="D33" s="44">
        <v>160000</v>
      </c>
      <c r="E33" s="38">
        <v>160000</v>
      </c>
      <c r="F33" s="39">
        <v>92331</v>
      </c>
      <c r="G33" s="40">
        <f t="shared" si="0"/>
        <v>57.706875</v>
      </c>
      <c r="H33" s="48"/>
      <c r="I33" s="48"/>
      <c r="J33" s="13"/>
      <c r="K33" s="13"/>
      <c r="L33" s="29"/>
      <c r="M33" s="29"/>
      <c r="N33" s="29"/>
      <c r="O33" s="29"/>
      <c r="P33" s="29"/>
      <c r="Q33" s="29"/>
      <c r="R33" s="29"/>
    </row>
    <row r="34" spans="1:18" ht="19.5" customHeight="1">
      <c r="A34" s="35"/>
      <c r="B34" s="43"/>
      <c r="C34" s="35" t="s">
        <v>38</v>
      </c>
      <c r="D34" s="44">
        <v>13000</v>
      </c>
      <c r="E34" s="38">
        <v>13000</v>
      </c>
      <c r="F34" s="39">
        <v>9002.81</v>
      </c>
      <c r="G34" s="40">
        <f t="shared" si="0"/>
        <v>69.25238461538461</v>
      </c>
      <c r="H34" s="48"/>
      <c r="I34" s="48"/>
      <c r="J34" s="13"/>
      <c r="K34" s="13"/>
      <c r="L34" s="29"/>
      <c r="M34" s="29"/>
      <c r="N34" s="29"/>
      <c r="O34" s="29"/>
      <c r="P34" s="29"/>
      <c r="Q34" s="29"/>
      <c r="R34" s="29"/>
    </row>
    <row r="35" spans="1:18" ht="19.5" customHeight="1">
      <c r="A35" s="35"/>
      <c r="B35" s="43"/>
      <c r="C35" s="35" t="s">
        <v>39</v>
      </c>
      <c r="D35" s="44">
        <v>15000</v>
      </c>
      <c r="E35" s="38">
        <v>15000</v>
      </c>
      <c r="F35" s="39">
        <v>24450.09</v>
      </c>
      <c r="G35" s="40">
        <f t="shared" si="0"/>
        <v>163.0006</v>
      </c>
      <c r="H35" s="13"/>
      <c r="I35" s="13"/>
      <c r="J35" s="13"/>
      <c r="K35" s="13"/>
      <c r="L35" s="29"/>
      <c r="M35" s="29"/>
      <c r="N35" s="29"/>
      <c r="O35" s="29"/>
      <c r="P35" s="29"/>
      <c r="Q35" s="29"/>
      <c r="R35" s="29"/>
    </row>
    <row r="36" spans="1:18" ht="19.5" customHeight="1">
      <c r="A36" s="30"/>
      <c r="B36" s="31">
        <v>240</v>
      </c>
      <c r="C36" s="30" t="s">
        <v>40</v>
      </c>
      <c r="D36" s="32">
        <f>D37+D38</f>
        <v>46060</v>
      </c>
      <c r="E36" s="33">
        <f>E37+E38</f>
        <v>46060</v>
      </c>
      <c r="F36" s="34">
        <f>F37+F38</f>
        <v>15530.32</v>
      </c>
      <c r="G36" s="28">
        <f t="shared" si="0"/>
        <v>33.71758575770734</v>
      </c>
      <c r="H36" s="13"/>
      <c r="I36" s="13"/>
      <c r="J36" s="13"/>
      <c r="K36" s="13"/>
      <c r="L36" s="29"/>
      <c r="M36" s="29"/>
      <c r="N36" s="29"/>
      <c r="O36" s="29"/>
      <c r="P36" s="29"/>
      <c r="Q36" s="29"/>
      <c r="R36" s="29"/>
    </row>
    <row r="37" spans="1:18" ht="19.5" customHeight="1">
      <c r="A37" s="30"/>
      <c r="B37" s="31"/>
      <c r="C37" s="35" t="s">
        <v>41</v>
      </c>
      <c r="D37" s="44">
        <v>46000</v>
      </c>
      <c r="E37" s="38">
        <v>46000</v>
      </c>
      <c r="F37" s="39">
        <v>15481.86</v>
      </c>
      <c r="G37" s="40">
        <f t="shared" si="0"/>
        <v>33.656217391304345</v>
      </c>
      <c r="H37" s="13"/>
      <c r="I37" s="13"/>
      <c r="J37" s="13"/>
      <c r="K37" s="13"/>
      <c r="L37" s="29"/>
      <c r="M37" s="29"/>
      <c r="N37" s="29"/>
      <c r="O37" s="29"/>
      <c r="P37" s="29"/>
      <c r="Q37" s="29"/>
      <c r="R37" s="29"/>
    </row>
    <row r="38" spans="1:18" ht="19.5" customHeight="1">
      <c r="A38" s="30"/>
      <c r="B38" s="31"/>
      <c r="C38" s="35" t="s">
        <v>42</v>
      </c>
      <c r="D38" s="44">
        <v>60</v>
      </c>
      <c r="E38" s="38">
        <v>60</v>
      </c>
      <c r="F38" s="39">
        <v>48.46</v>
      </c>
      <c r="G38" s="40">
        <f t="shared" si="0"/>
        <v>80.76666666666667</v>
      </c>
      <c r="H38" s="48"/>
      <c r="I38" s="13"/>
      <c r="J38" s="13"/>
      <c r="K38" s="13"/>
      <c r="L38" s="29"/>
      <c r="M38" s="29"/>
      <c r="N38" s="29"/>
      <c r="O38" s="29"/>
      <c r="P38" s="29"/>
      <c r="Q38" s="29"/>
      <c r="R38" s="29"/>
    </row>
    <row r="39" spans="1:18" ht="19.5" customHeight="1">
      <c r="A39" s="30"/>
      <c r="B39" s="31">
        <v>290</v>
      </c>
      <c r="C39" s="30" t="s">
        <v>43</v>
      </c>
      <c r="D39" s="32">
        <f>D40+D41</f>
        <v>242000</v>
      </c>
      <c r="E39" s="33">
        <f>E40+E41</f>
        <v>246488</v>
      </c>
      <c r="F39" s="34">
        <f>F40+F41</f>
        <v>124236.5</v>
      </c>
      <c r="G39" s="28">
        <f t="shared" si="0"/>
        <v>50.402656518775764</v>
      </c>
      <c r="H39" s="13"/>
      <c r="I39" s="13"/>
      <c r="J39" s="13"/>
      <c r="K39" s="13"/>
      <c r="L39" s="29"/>
      <c r="M39" s="29"/>
      <c r="N39" s="29"/>
      <c r="O39" s="29"/>
      <c r="P39" s="29"/>
      <c r="Q39" s="29"/>
      <c r="R39" s="29"/>
    </row>
    <row r="40" spans="1:18" ht="19.5" customHeight="1">
      <c r="A40" s="30"/>
      <c r="B40" s="51"/>
      <c r="C40" s="45" t="s">
        <v>44</v>
      </c>
      <c r="D40" s="46">
        <v>150000</v>
      </c>
      <c r="E40" s="38">
        <f>150000+4488</f>
        <v>154488</v>
      </c>
      <c r="F40" s="39">
        <v>34939.05</v>
      </c>
      <c r="G40" s="40">
        <f t="shared" si="0"/>
        <v>22.61602842939258</v>
      </c>
      <c r="H40" s="13"/>
      <c r="I40" s="13"/>
      <c r="J40" s="13"/>
      <c r="K40" s="13"/>
      <c r="L40" s="29"/>
      <c r="M40" s="29"/>
      <c r="N40" s="29"/>
      <c r="O40" s="29"/>
      <c r="P40" s="29"/>
      <c r="Q40" s="29"/>
      <c r="R40" s="29"/>
    </row>
    <row r="41" spans="1:18" ht="19.5" customHeight="1">
      <c r="A41" s="30"/>
      <c r="B41" s="31"/>
      <c r="C41" s="35" t="s">
        <v>45</v>
      </c>
      <c r="D41" s="44">
        <v>92000</v>
      </c>
      <c r="E41" s="38">
        <v>92000</v>
      </c>
      <c r="F41" s="39">
        <v>89297.45</v>
      </c>
      <c r="G41" s="40">
        <f t="shared" si="0"/>
        <v>97.0624456521739</v>
      </c>
      <c r="H41" s="48"/>
      <c r="I41" s="13"/>
      <c r="J41" s="13"/>
      <c r="K41" s="13"/>
      <c r="L41" s="29"/>
      <c r="M41" s="29"/>
      <c r="N41" s="29"/>
      <c r="O41" s="29"/>
      <c r="P41" s="29"/>
      <c r="Q41" s="29"/>
      <c r="R41" s="29"/>
    </row>
    <row r="42" spans="1:18" ht="19.5" customHeight="1">
      <c r="A42" s="30"/>
      <c r="B42" s="31">
        <v>310</v>
      </c>
      <c r="C42" s="30" t="s">
        <v>46</v>
      </c>
      <c r="D42" s="32">
        <f>SUM(D43:D44)</f>
        <v>3104370</v>
      </c>
      <c r="E42" s="33">
        <f>SUM(E43:E44)</f>
        <v>3425715.0999999996</v>
      </c>
      <c r="F42" s="34">
        <f>SUM(F43:F44)</f>
        <v>2364589.3800000004</v>
      </c>
      <c r="G42" s="28">
        <f t="shared" si="0"/>
        <v>69.0246944353312</v>
      </c>
      <c r="H42" s="13"/>
      <c r="I42" s="13"/>
      <c r="J42" s="13"/>
      <c r="K42" s="13"/>
      <c r="L42" s="29"/>
      <c r="M42" s="29"/>
      <c r="N42" s="29"/>
      <c r="O42" s="29"/>
      <c r="P42" s="29"/>
      <c r="Q42" s="29"/>
      <c r="R42" s="29"/>
    </row>
    <row r="43" spans="1:18" ht="19.5" customHeight="1">
      <c r="A43" s="35"/>
      <c r="B43" s="47">
        <v>311</v>
      </c>
      <c r="C43" s="45" t="s">
        <v>47</v>
      </c>
      <c r="D43" s="46">
        <v>0</v>
      </c>
      <c r="E43" s="38">
        <f>2500+61502+2000</f>
        <v>66002</v>
      </c>
      <c r="F43" s="39">
        <f>69002+25873.89</f>
        <v>94875.89</v>
      </c>
      <c r="G43" s="40">
        <f t="shared" si="0"/>
        <v>143.7469925153783</v>
      </c>
      <c r="H43" s="13"/>
      <c r="I43" s="13"/>
      <c r="J43" s="13"/>
      <c r="K43" s="13"/>
      <c r="L43" s="29"/>
      <c r="M43" s="29"/>
      <c r="N43" s="29"/>
      <c r="O43" s="29"/>
      <c r="P43" s="29"/>
      <c r="Q43" s="29"/>
      <c r="R43" s="29"/>
    </row>
    <row r="44" spans="1:18" ht="19.5" customHeight="1">
      <c r="A44" s="35"/>
      <c r="B44" s="43">
        <v>312</v>
      </c>
      <c r="C44" s="35" t="s">
        <v>48</v>
      </c>
      <c r="D44" s="44">
        <f>SUM(D45:D59)</f>
        <v>3104370</v>
      </c>
      <c r="E44" s="38">
        <f>SUM(E45:E59)</f>
        <v>3359713.0999999996</v>
      </c>
      <c r="F44" s="50">
        <f>SUM(F45:F59)</f>
        <v>2269713.49</v>
      </c>
      <c r="G44" s="40">
        <f t="shared" si="0"/>
        <v>67.55676518926573</v>
      </c>
      <c r="H44" s="13"/>
      <c r="I44" s="13"/>
      <c r="J44" s="13"/>
      <c r="K44" s="13"/>
      <c r="L44" s="29"/>
      <c r="M44" s="29"/>
      <c r="N44" s="29"/>
      <c r="O44" s="29"/>
      <c r="P44" s="29"/>
      <c r="Q44" s="29"/>
      <c r="R44" s="29"/>
    </row>
    <row r="45" spans="1:18" ht="19.5" customHeight="1">
      <c r="A45" s="35"/>
      <c r="B45" s="43"/>
      <c r="C45" s="35" t="s">
        <v>49</v>
      </c>
      <c r="D45" s="44">
        <v>92203</v>
      </c>
      <c r="E45" s="38">
        <v>95713</v>
      </c>
      <c r="F45" s="39">
        <v>63808</v>
      </c>
      <c r="G45" s="40">
        <f t="shared" si="0"/>
        <v>66.6659701398974</v>
      </c>
      <c r="H45" s="13"/>
      <c r="I45" s="13"/>
      <c r="J45" s="13"/>
      <c r="K45" s="13"/>
      <c r="L45" s="29"/>
      <c r="M45" s="29"/>
      <c r="N45" s="29"/>
      <c r="O45" s="29"/>
      <c r="P45" s="29"/>
      <c r="Q45" s="29"/>
      <c r="R45" s="29"/>
    </row>
    <row r="46" spans="1:18" ht="19.5" customHeight="1">
      <c r="A46" s="35" t="s">
        <v>50</v>
      </c>
      <c r="B46" s="47"/>
      <c r="C46" s="45" t="s">
        <v>51</v>
      </c>
      <c r="D46" s="38">
        <v>2878269</v>
      </c>
      <c r="E46" s="38">
        <f>3043200+927.4+714.3+30000+4604</f>
        <v>3079445.6999999997</v>
      </c>
      <c r="F46" s="39">
        <v>2048205.7</v>
      </c>
      <c r="G46" s="40">
        <f t="shared" si="0"/>
        <v>66.51215509336632</v>
      </c>
      <c r="H46" s="49"/>
      <c r="I46" s="48"/>
      <c r="J46" s="13"/>
      <c r="K46" s="13"/>
      <c r="L46" s="29"/>
      <c r="M46" s="29"/>
      <c r="N46" s="29"/>
      <c r="O46" s="29"/>
      <c r="P46" s="29"/>
      <c r="Q46" s="29"/>
      <c r="R46" s="29"/>
    </row>
    <row r="47" spans="1:18" ht="19.5" customHeight="1">
      <c r="A47" s="35"/>
      <c r="B47" s="43"/>
      <c r="C47" s="35" t="s">
        <v>52</v>
      </c>
      <c r="D47" s="38">
        <v>34340</v>
      </c>
      <c r="E47" s="38">
        <f>34340+1035.34</f>
        <v>35375.34</v>
      </c>
      <c r="F47" s="39">
        <v>17687.68</v>
      </c>
      <c r="G47" s="40">
        <f t="shared" si="0"/>
        <v>50.00002826827955</v>
      </c>
      <c r="H47" s="13"/>
      <c r="I47" s="13"/>
      <c r="J47" s="13"/>
      <c r="K47" s="13"/>
      <c r="L47" s="29"/>
      <c r="M47" s="29"/>
      <c r="N47" s="29"/>
      <c r="O47" s="29"/>
      <c r="P47" s="29"/>
      <c r="Q47" s="29"/>
      <c r="R47" s="29"/>
    </row>
    <row r="48" spans="1:18" ht="19.5" customHeight="1">
      <c r="A48" s="35"/>
      <c r="B48" s="43"/>
      <c r="C48" s="35" t="s">
        <v>53</v>
      </c>
      <c r="D48" s="44">
        <v>800</v>
      </c>
      <c r="E48" s="38">
        <v>800</v>
      </c>
      <c r="F48" s="39">
        <v>807.73</v>
      </c>
      <c r="G48" s="40">
        <f t="shared" si="0"/>
        <v>100.96625</v>
      </c>
      <c r="H48" s="13"/>
      <c r="I48" s="13"/>
      <c r="J48" s="13"/>
      <c r="K48" s="13"/>
      <c r="L48" s="29"/>
      <c r="M48" s="29"/>
      <c r="N48" s="29"/>
      <c r="O48" s="29"/>
      <c r="P48" s="29"/>
      <c r="Q48" s="29"/>
      <c r="R48" s="29"/>
    </row>
    <row r="49" spans="1:18" ht="19.5" customHeight="1">
      <c r="A49" s="35"/>
      <c r="B49" s="43"/>
      <c r="C49" s="45" t="s">
        <v>54</v>
      </c>
      <c r="D49" s="46">
        <v>30000</v>
      </c>
      <c r="E49" s="38">
        <f>30000-5414+550</f>
        <v>25136</v>
      </c>
      <c r="F49" s="39">
        <v>16757</v>
      </c>
      <c r="G49" s="40">
        <f t="shared" si="0"/>
        <v>66.66534054742202</v>
      </c>
      <c r="H49" s="13"/>
      <c r="I49" s="13"/>
      <c r="J49" s="13"/>
      <c r="K49" s="13"/>
      <c r="L49" s="29"/>
      <c r="M49" s="29"/>
      <c r="N49" s="29"/>
      <c r="O49" s="29"/>
      <c r="P49" s="29"/>
      <c r="Q49" s="29"/>
      <c r="R49" s="29"/>
    </row>
    <row r="50" spans="1:18" ht="19.5" customHeight="1">
      <c r="A50" s="35"/>
      <c r="B50" s="43"/>
      <c r="C50" s="35" t="s">
        <v>55</v>
      </c>
      <c r="D50" s="44">
        <v>12592</v>
      </c>
      <c r="E50" s="38">
        <v>12553</v>
      </c>
      <c r="F50" s="39">
        <v>8368</v>
      </c>
      <c r="G50" s="40">
        <f t="shared" si="0"/>
        <v>66.66135585119095</v>
      </c>
      <c r="H50" s="13"/>
      <c r="I50" s="13"/>
      <c r="J50" s="13"/>
      <c r="K50" s="13"/>
      <c r="L50" s="29"/>
      <c r="M50" s="29"/>
      <c r="N50" s="29"/>
      <c r="O50" s="29"/>
      <c r="P50" s="29"/>
      <c r="Q50" s="29"/>
      <c r="R50" s="29"/>
    </row>
    <row r="51" spans="1:18" ht="19.5" customHeight="1">
      <c r="A51" s="35"/>
      <c r="B51" s="43"/>
      <c r="C51" s="35" t="s">
        <v>56</v>
      </c>
      <c r="D51" s="44">
        <v>3358</v>
      </c>
      <c r="E51" s="50">
        <f>3358-273.58</f>
        <v>3084.42</v>
      </c>
      <c r="F51" s="39">
        <v>3084.42</v>
      </c>
      <c r="G51" s="40">
        <f t="shared" si="0"/>
        <v>100</v>
      </c>
      <c r="H51" s="13"/>
      <c r="I51" s="13"/>
      <c r="J51" s="13"/>
      <c r="K51" s="13"/>
      <c r="L51" s="29"/>
      <c r="M51" s="29"/>
      <c r="N51" s="29"/>
      <c r="O51" s="29"/>
      <c r="P51" s="29"/>
      <c r="Q51" s="29"/>
      <c r="R51" s="29"/>
    </row>
    <row r="52" spans="1:18" ht="19.5" customHeight="1">
      <c r="A52" s="35"/>
      <c r="B52" s="43"/>
      <c r="C52" s="45" t="s">
        <v>57</v>
      </c>
      <c r="D52" s="46">
        <v>13564</v>
      </c>
      <c r="E52" s="38">
        <v>13667</v>
      </c>
      <c r="F52" s="39">
        <v>10250.32</v>
      </c>
      <c r="G52" s="40">
        <f t="shared" si="0"/>
        <v>75.00051218262969</v>
      </c>
      <c r="H52" s="13"/>
      <c r="I52" s="13"/>
      <c r="J52" s="13"/>
      <c r="K52" s="13"/>
      <c r="L52" s="29"/>
      <c r="M52" s="29"/>
      <c r="N52" s="29"/>
      <c r="O52" s="29"/>
      <c r="P52" s="29"/>
      <c r="Q52" s="29"/>
      <c r="R52" s="29"/>
    </row>
    <row r="53" spans="1:18" ht="19.5" customHeight="1">
      <c r="A53" s="35"/>
      <c r="B53" s="43"/>
      <c r="C53" s="35" t="s">
        <v>58</v>
      </c>
      <c r="D53" s="44">
        <v>1444</v>
      </c>
      <c r="E53" s="38">
        <v>1444</v>
      </c>
      <c r="F53" s="39">
        <v>1450</v>
      </c>
      <c r="G53" s="40">
        <f t="shared" si="0"/>
        <v>100.41551246537396</v>
      </c>
      <c r="H53" s="13"/>
      <c r="I53" s="13"/>
      <c r="J53" s="13"/>
      <c r="K53" s="13"/>
      <c r="L53" s="29"/>
      <c r="M53" s="29"/>
      <c r="N53" s="29"/>
      <c r="O53" s="29"/>
      <c r="P53" s="29"/>
      <c r="Q53" s="29"/>
      <c r="R53" s="29"/>
    </row>
    <row r="54" spans="1:18" ht="19.5" customHeight="1">
      <c r="A54" s="35"/>
      <c r="B54" s="43"/>
      <c r="C54" s="45" t="s">
        <v>59</v>
      </c>
      <c r="D54" s="46">
        <v>0</v>
      </c>
      <c r="E54" s="38">
        <v>0</v>
      </c>
      <c r="F54" s="39">
        <v>1800</v>
      </c>
      <c r="G54" s="40">
        <v>0</v>
      </c>
      <c r="H54" s="13"/>
      <c r="I54" s="13"/>
      <c r="J54" s="13"/>
      <c r="K54" s="13"/>
      <c r="L54" s="29"/>
      <c r="M54" s="29"/>
      <c r="N54" s="29"/>
      <c r="O54" s="29"/>
      <c r="P54" s="29"/>
      <c r="Q54" s="29"/>
      <c r="R54" s="29"/>
    </row>
    <row r="55" spans="1:18" ht="19.5" customHeight="1">
      <c r="A55" s="35"/>
      <c r="B55" s="43"/>
      <c r="C55" s="35" t="s">
        <v>60</v>
      </c>
      <c r="D55" s="44">
        <v>0</v>
      </c>
      <c r="E55" s="38">
        <f>50000</f>
        <v>50000</v>
      </c>
      <c r="F55" s="39">
        <v>50000</v>
      </c>
      <c r="G55" s="40">
        <f t="shared" si="0"/>
        <v>100</v>
      </c>
      <c r="H55" s="13"/>
      <c r="I55" s="13"/>
      <c r="J55" s="13"/>
      <c r="K55" s="13"/>
      <c r="L55" s="29"/>
      <c r="M55" s="29"/>
      <c r="N55" s="29"/>
      <c r="O55" s="29"/>
      <c r="P55" s="29"/>
      <c r="Q55" s="29"/>
      <c r="R55" s="29"/>
    </row>
    <row r="56" spans="1:18" ht="19.5" customHeight="1">
      <c r="A56" s="35"/>
      <c r="B56" s="43"/>
      <c r="C56" s="35" t="s">
        <v>61</v>
      </c>
      <c r="D56" s="44">
        <v>0</v>
      </c>
      <c r="E56" s="38">
        <v>2000</v>
      </c>
      <c r="F56" s="39">
        <v>2000</v>
      </c>
      <c r="G56" s="40">
        <f t="shared" si="0"/>
        <v>100</v>
      </c>
      <c r="H56" s="13"/>
      <c r="I56" s="13"/>
      <c r="J56" s="13"/>
      <c r="K56" s="13"/>
      <c r="L56" s="29"/>
      <c r="M56" s="29"/>
      <c r="N56" s="29"/>
      <c r="O56" s="29"/>
      <c r="P56" s="29"/>
      <c r="Q56" s="29"/>
      <c r="R56" s="29"/>
    </row>
    <row r="57" spans="1:18" ht="19.5" customHeight="1">
      <c r="A57" s="35"/>
      <c r="B57" s="43"/>
      <c r="C57" s="35" t="s">
        <v>62</v>
      </c>
      <c r="D57" s="44">
        <v>0</v>
      </c>
      <c r="E57" s="38">
        <v>0</v>
      </c>
      <c r="F57" s="39">
        <v>5000</v>
      </c>
      <c r="G57" s="40">
        <v>0</v>
      </c>
      <c r="H57" s="13"/>
      <c r="I57" s="13"/>
      <c r="J57" s="13"/>
      <c r="K57" s="13"/>
      <c r="L57" s="29"/>
      <c r="M57" s="29"/>
      <c r="N57" s="29"/>
      <c r="O57" s="29"/>
      <c r="P57" s="29"/>
      <c r="Q57" s="29"/>
      <c r="R57" s="29"/>
    </row>
    <row r="58" spans="1:18" ht="19.5" customHeight="1">
      <c r="A58" s="35"/>
      <c r="B58" s="43"/>
      <c r="C58" s="35" t="s">
        <v>63</v>
      </c>
      <c r="D58" s="44">
        <v>0</v>
      </c>
      <c r="E58" s="38">
        <v>1800</v>
      </c>
      <c r="F58" s="39">
        <v>1800</v>
      </c>
      <c r="G58" s="40">
        <f t="shared" si="0"/>
        <v>100</v>
      </c>
      <c r="H58" s="13"/>
      <c r="I58" s="13"/>
      <c r="J58" s="13"/>
      <c r="K58" s="13"/>
      <c r="L58" s="29"/>
      <c r="M58" s="29"/>
      <c r="N58" s="29"/>
      <c r="O58" s="29"/>
      <c r="P58" s="29"/>
      <c r="Q58" s="29"/>
      <c r="R58" s="29"/>
    </row>
    <row r="59" spans="1:18" ht="19.5" customHeight="1">
      <c r="A59" s="35"/>
      <c r="B59" s="43"/>
      <c r="C59" s="35" t="s">
        <v>64</v>
      </c>
      <c r="D59" s="44">
        <v>37800</v>
      </c>
      <c r="E59" s="38">
        <f>34232+4462.64</f>
        <v>38694.64</v>
      </c>
      <c r="F59" s="39">
        <v>38694.64</v>
      </c>
      <c r="G59" s="40">
        <f t="shared" si="0"/>
        <v>100</v>
      </c>
      <c r="H59" s="13"/>
      <c r="I59" s="13"/>
      <c r="J59" s="13"/>
      <c r="K59" s="13"/>
      <c r="L59" s="29"/>
      <c r="M59" s="29"/>
      <c r="N59" s="29"/>
      <c r="O59" s="29"/>
      <c r="P59" s="29"/>
      <c r="Q59" s="29"/>
      <c r="R59" s="29"/>
    </row>
    <row r="60" spans="1:18" ht="19.5" customHeight="1">
      <c r="A60" s="22" t="s">
        <v>65</v>
      </c>
      <c r="B60" s="53"/>
      <c r="C60" s="22"/>
      <c r="D60" s="26">
        <f>SUM(D61+D64)</f>
        <v>2395509</v>
      </c>
      <c r="E60" s="26">
        <f>SUM(E61+E64)</f>
        <v>2406009</v>
      </c>
      <c r="F60" s="27">
        <f>SUM(F61+F64)</f>
        <v>281525.79000000004</v>
      </c>
      <c r="G60" s="28">
        <f t="shared" si="0"/>
        <v>11.700945008933884</v>
      </c>
      <c r="H60" s="13"/>
      <c r="I60" s="13"/>
      <c r="J60" s="13"/>
      <c r="K60" s="13"/>
      <c r="L60" s="29"/>
      <c r="M60" s="29"/>
      <c r="N60" s="29"/>
      <c r="O60" s="29"/>
      <c r="P60" s="29"/>
      <c r="Q60" s="29"/>
      <c r="R60" s="29"/>
    </row>
    <row r="61" spans="1:18" ht="19.5" customHeight="1">
      <c r="A61" s="30"/>
      <c r="B61" s="31">
        <v>230</v>
      </c>
      <c r="C61" s="30" t="s">
        <v>66</v>
      </c>
      <c r="D61" s="32">
        <f>SUM(D62:D63)</f>
        <v>346750</v>
      </c>
      <c r="E61" s="33">
        <f>SUM(E62:E63)</f>
        <v>346750</v>
      </c>
      <c r="F61" s="34">
        <f>SUM(F62:F63)</f>
        <v>271025.79000000004</v>
      </c>
      <c r="G61" s="28">
        <f t="shared" si="0"/>
        <v>78.16172746935834</v>
      </c>
      <c r="H61" s="13"/>
      <c r="I61" s="13"/>
      <c r="J61" s="13"/>
      <c r="K61" s="13"/>
      <c r="L61" s="29"/>
      <c r="M61" s="29"/>
      <c r="N61" s="29"/>
      <c r="O61" s="29"/>
      <c r="P61" s="29"/>
      <c r="Q61" s="29"/>
      <c r="R61" s="29"/>
    </row>
    <row r="62" spans="1:18" ht="19.5" customHeight="1">
      <c r="A62" s="30"/>
      <c r="B62" s="43">
        <v>231</v>
      </c>
      <c r="C62" s="35" t="s">
        <v>67</v>
      </c>
      <c r="D62" s="44">
        <v>238750</v>
      </c>
      <c r="E62" s="38">
        <v>238750</v>
      </c>
      <c r="F62" s="39">
        <v>225904.79</v>
      </c>
      <c r="G62" s="40">
        <f t="shared" si="0"/>
        <v>94.61980732984293</v>
      </c>
      <c r="H62" s="13"/>
      <c r="I62" s="13"/>
      <c r="J62" s="13"/>
      <c r="K62" s="13"/>
      <c r="L62" s="29"/>
      <c r="M62" s="29"/>
      <c r="N62" s="29"/>
      <c r="O62" s="29"/>
      <c r="P62" s="29"/>
      <c r="Q62" s="29"/>
      <c r="R62" s="29"/>
    </row>
    <row r="63" spans="1:18" ht="19.5" customHeight="1">
      <c r="A63" s="35"/>
      <c r="B63" s="43">
        <v>233</v>
      </c>
      <c r="C63" s="35" t="s">
        <v>68</v>
      </c>
      <c r="D63" s="44">
        <v>108000</v>
      </c>
      <c r="E63" s="38">
        <v>108000</v>
      </c>
      <c r="F63" s="39">
        <v>45121</v>
      </c>
      <c r="G63" s="40">
        <f t="shared" si="0"/>
        <v>41.778703703703705</v>
      </c>
      <c r="H63" s="13"/>
      <c r="I63" s="13"/>
      <c r="J63" s="13"/>
      <c r="K63" s="13"/>
      <c r="L63" s="29"/>
      <c r="M63" s="29"/>
      <c r="N63" s="29"/>
      <c r="O63" s="29"/>
      <c r="P63" s="29"/>
      <c r="Q63" s="29"/>
      <c r="R63" s="29"/>
    </row>
    <row r="64" spans="1:18" ht="19.5" customHeight="1">
      <c r="A64" s="35"/>
      <c r="B64" s="31">
        <v>320</v>
      </c>
      <c r="C64" s="54" t="s">
        <v>69</v>
      </c>
      <c r="D64" s="32">
        <v>2048759</v>
      </c>
      <c r="E64" s="33">
        <f>2048759+10500</f>
        <v>2059259</v>
      </c>
      <c r="F64" s="34">
        <f>F65</f>
        <v>10500</v>
      </c>
      <c r="G64" s="28">
        <f t="shared" si="0"/>
        <v>0.5098921505259901</v>
      </c>
      <c r="H64" s="13"/>
      <c r="I64" s="13"/>
      <c r="J64" s="13"/>
      <c r="K64" s="13"/>
      <c r="L64" s="29"/>
      <c r="M64" s="29"/>
      <c r="N64" s="29"/>
      <c r="O64" s="29"/>
      <c r="P64" s="29"/>
      <c r="Q64" s="29"/>
      <c r="R64" s="29"/>
    </row>
    <row r="65" spans="1:18" ht="19.5" customHeight="1">
      <c r="A65" s="35"/>
      <c r="B65" s="43">
        <v>322</v>
      </c>
      <c r="C65" s="55" t="s">
        <v>70</v>
      </c>
      <c r="D65" s="44">
        <v>2048759</v>
      </c>
      <c r="E65" s="38">
        <f>2048759+10500</f>
        <v>2059259</v>
      </c>
      <c r="F65" s="39">
        <v>10500</v>
      </c>
      <c r="G65" s="40">
        <f t="shared" si="0"/>
        <v>0.5098921505259901</v>
      </c>
      <c r="H65" s="13"/>
      <c r="I65" s="13"/>
      <c r="J65" s="13"/>
      <c r="K65" s="13"/>
      <c r="L65" s="29"/>
      <c r="M65" s="29"/>
      <c r="N65" s="29"/>
      <c r="O65" s="29"/>
      <c r="P65" s="29"/>
      <c r="Q65" s="29"/>
      <c r="R65" s="29"/>
    </row>
    <row r="66" spans="1:18" ht="19.5" customHeight="1">
      <c r="A66" s="22" t="s">
        <v>71</v>
      </c>
      <c r="B66" s="53"/>
      <c r="C66" s="22"/>
      <c r="D66" s="26">
        <f>D67+D68</f>
        <v>1424771</v>
      </c>
      <c r="E66" s="26">
        <f>E67+E68</f>
        <v>1652822</v>
      </c>
      <c r="F66" s="27">
        <f>F67+F68</f>
        <v>48411</v>
      </c>
      <c r="G66" s="28">
        <f t="shared" si="0"/>
        <v>2.9289905386060933</v>
      </c>
      <c r="H66" s="13"/>
      <c r="I66" s="13"/>
      <c r="J66" s="13"/>
      <c r="K66" s="13"/>
      <c r="L66" s="29"/>
      <c r="M66" s="29"/>
      <c r="N66" s="29"/>
      <c r="O66" s="29"/>
      <c r="P66" s="29"/>
      <c r="Q66" s="29"/>
      <c r="R66" s="29"/>
    </row>
    <row r="67" spans="1:18" ht="19.5" customHeight="1">
      <c r="A67" s="30"/>
      <c r="B67" s="43">
        <v>454</v>
      </c>
      <c r="C67" s="35" t="s">
        <v>72</v>
      </c>
      <c r="D67" s="44">
        <v>1424771</v>
      </c>
      <c r="E67" s="38">
        <f>1424771+179640</f>
        <v>1604411</v>
      </c>
      <c r="F67" s="39">
        <v>0</v>
      </c>
      <c r="G67" s="40">
        <f t="shared" si="0"/>
        <v>0</v>
      </c>
      <c r="H67" s="13"/>
      <c r="I67" s="13"/>
      <c r="J67" s="13"/>
      <c r="K67" s="13"/>
      <c r="L67" s="29"/>
      <c r="M67" s="29"/>
      <c r="N67" s="29"/>
      <c r="O67" s="29"/>
      <c r="P67" s="29"/>
      <c r="Q67" s="29"/>
      <c r="R67" s="29"/>
    </row>
    <row r="68" spans="1:18" ht="19.5" customHeight="1">
      <c r="A68" s="35"/>
      <c r="B68" s="43">
        <v>453</v>
      </c>
      <c r="C68" s="35" t="s">
        <v>73</v>
      </c>
      <c r="D68" s="44">
        <v>0</v>
      </c>
      <c r="E68" s="38">
        <v>48411</v>
      </c>
      <c r="F68" s="39">
        <v>48411</v>
      </c>
      <c r="G68" s="40">
        <f t="shared" si="0"/>
        <v>100</v>
      </c>
      <c r="H68" s="13"/>
      <c r="I68" s="13"/>
      <c r="J68" s="13"/>
      <c r="K68" s="13"/>
      <c r="L68" s="29"/>
      <c r="M68" s="29"/>
      <c r="N68" s="29"/>
      <c r="O68" s="29"/>
      <c r="P68" s="29"/>
      <c r="Q68" s="29"/>
      <c r="R68" s="29"/>
    </row>
    <row r="69" spans="1:18" ht="19.5" customHeight="1">
      <c r="A69" s="22" t="s">
        <v>74</v>
      </c>
      <c r="B69" s="22"/>
      <c r="C69" s="22"/>
      <c r="D69" s="25">
        <f>D66+D60+D6</f>
        <v>18522480</v>
      </c>
      <c r="E69" s="26">
        <f>E66+E60+E6</f>
        <v>19142158.1</v>
      </c>
      <c r="F69" s="27">
        <f>F66+F60+F6</f>
        <v>10604942.8</v>
      </c>
      <c r="G69" s="28">
        <f t="shared" si="0"/>
        <v>55.400978011982886</v>
      </c>
      <c r="H69" s="13"/>
      <c r="I69" s="13"/>
      <c r="J69" s="13"/>
      <c r="K69" s="13"/>
      <c r="L69" s="29"/>
      <c r="M69" s="29"/>
      <c r="N69" s="29"/>
      <c r="O69" s="29"/>
      <c r="P69" s="29"/>
      <c r="Q69" s="29"/>
      <c r="R69" s="29"/>
    </row>
    <row r="70" spans="5:18" ht="12.75">
      <c r="E70" s="56"/>
      <c r="F70" s="29"/>
      <c r="G70" s="29"/>
      <c r="H70" s="13"/>
      <c r="I70" s="13"/>
      <c r="J70" s="13"/>
      <c r="K70" s="13"/>
      <c r="L70" s="29"/>
      <c r="M70" s="29"/>
      <c r="N70" s="29"/>
      <c r="O70" s="29"/>
      <c r="P70" s="29"/>
      <c r="Q70" s="29"/>
      <c r="R70" s="29"/>
    </row>
    <row r="71" spans="5:18" ht="12.75">
      <c r="E71" s="56"/>
      <c r="F71" s="29"/>
      <c r="G71" s="29"/>
      <c r="H71" s="13"/>
      <c r="I71" s="13"/>
      <c r="J71" s="13"/>
      <c r="K71" s="13"/>
      <c r="L71" s="29"/>
      <c r="M71" s="29"/>
      <c r="N71" s="29"/>
      <c r="O71" s="29"/>
      <c r="P71" s="29"/>
      <c r="Q71" s="29"/>
      <c r="R71" s="29"/>
    </row>
    <row r="72" spans="5:18" ht="12.75">
      <c r="E72" s="56"/>
      <c r="F72" s="29"/>
      <c r="G72" s="29"/>
      <c r="H72" s="13"/>
      <c r="I72" s="13"/>
      <c r="J72" s="13"/>
      <c r="K72" s="13"/>
      <c r="L72" s="29"/>
      <c r="M72" s="29"/>
      <c r="N72" s="29"/>
      <c r="O72" s="29"/>
      <c r="P72" s="29"/>
      <c r="Q72" s="29"/>
      <c r="R72" s="29"/>
    </row>
    <row r="73" spans="5:18" ht="12.75">
      <c r="E73" s="56"/>
      <c r="F73" s="29"/>
      <c r="G73" s="29"/>
      <c r="H73" s="13"/>
      <c r="I73" s="13"/>
      <c r="J73" s="13"/>
      <c r="K73" s="13"/>
      <c r="L73" s="29"/>
      <c r="M73" s="29"/>
      <c r="N73" s="29"/>
      <c r="O73" s="29"/>
      <c r="P73" s="29"/>
      <c r="Q73" s="29"/>
      <c r="R73" s="29"/>
    </row>
    <row r="74" spans="5:18" ht="12.75">
      <c r="E74" s="56"/>
      <c r="F74" s="29"/>
      <c r="G74" s="29"/>
      <c r="H74" s="13"/>
      <c r="I74" s="13"/>
      <c r="J74" s="13"/>
      <c r="K74" s="13"/>
      <c r="L74" s="29"/>
      <c r="M74" s="29"/>
      <c r="N74" s="29"/>
      <c r="O74" s="29"/>
      <c r="P74" s="29"/>
      <c r="Q74" s="29"/>
      <c r="R74" s="29"/>
    </row>
    <row r="75" spans="5:18" ht="12.75">
      <c r="E75" s="56"/>
      <c r="F75" s="29"/>
      <c r="G75" s="29"/>
      <c r="H75" s="13"/>
      <c r="I75" s="13"/>
      <c r="J75" s="13"/>
      <c r="K75" s="13"/>
      <c r="L75" s="29"/>
      <c r="M75" s="29"/>
      <c r="N75" s="29"/>
      <c r="O75" s="29"/>
      <c r="P75" s="29"/>
      <c r="Q75" s="29"/>
      <c r="R75" s="29"/>
    </row>
    <row r="76" spans="5:18" ht="12.75">
      <c r="E76" s="56"/>
      <c r="F76" s="29"/>
      <c r="G76" s="29"/>
      <c r="H76" s="13"/>
      <c r="I76" s="13"/>
      <c r="J76" s="13"/>
      <c r="K76" s="13"/>
      <c r="L76" s="29"/>
      <c r="M76" s="29"/>
      <c r="N76" s="29"/>
      <c r="O76" s="29"/>
      <c r="P76" s="29"/>
      <c r="Q76" s="29"/>
      <c r="R76" s="29"/>
    </row>
    <row r="77" spans="5:18" ht="12.75">
      <c r="E77" s="56"/>
      <c r="F77" s="29"/>
      <c r="G77" s="29"/>
      <c r="H77" s="13"/>
      <c r="I77" s="13"/>
      <c r="J77" s="13"/>
      <c r="K77" s="13"/>
      <c r="L77" s="29"/>
      <c r="M77" s="29"/>
      <c r="N77" s="29"/>
      <c r="O77" s="29"/>
      <c r="P77" s="29"/>
      <c r="Q77" s="29"/>
      <c r="R77" s="29"/>
    </row>
    <row r="78" spans="5:18" ht="12.75">
      <c r="E78" s="56"/>
      <c r="F78" s="29"/>
      <c r="G78" s="29"/>
      <c r="H78" s="13"/>
      <c r="I78" s="13"/>
      <c r="J78" s="13"/>
      <c r="K78" s="13"/>
      <c r="L78" s="29"/>
      <c r="M78" s="29"/>
      <c r="N78" s="29"/>
      <c r="O78" s="29"/>
      <c r="P78" s="29"/>
      <c r="Q78" s="29"/>
      <c r="R78" s="29"/>
    </row>
    <row r="79" spans="6:18" ht="12.75">
      <c r="F79" s="29"/>
      <c r="G79" s="29"/>
      <c r="H79" s="13"/>
      <c r="I79" s="13"/>
      <c r="J79" s="13"/>
      <c r="K79" s="13"/>
      <c r="L79" s="29"/>
      <c r="M79" s="29"/>
      <c r="N79" s="29"/>
      <c r="O79" s="29"/>
      <c r="P79" s="29"/>
      <c r="Q79" s="29"/>
      <c r="R79" s="29"/>
    </row>
    <row r="80" spans="6:18" ht="12.75">
      <c r="F80" s="29"/>
      <c r="G80" s="29"/>
      <c r="H80" s="13"/>
      <c r="I80" s="13"/>
      <c r="J80" s="13"/>
      <c r="K80" s="13"/>
      <c r="L80" s="29"/>
      <c r="M80" s="29"/>
      <c r="N80" s="29"/>
      <c r="O80" s="29"/>
      <c r="P80" s="29"/>
      <c r="Q80" s="29"/>
      <c r="R80" s="29"/>
    </row>
    <row r="81" spans="6:18" ht="12.75">
      <c r="F81" s="29"/>
      <c r="G81" s="29"/>
      <c r="H81" s="13"/>
      <c r="I81" s="13"/>
      <c r="J81" s="13"/>
      <c r="K81" s="13"/>
      <c r="L81" s="29"/>
      <c r="M81" s="29"/>
      <c r="N81" s="29"/>
      <c r="O81" s="29"/>
      <c r="P81" s="29"/>
      <c r="Q81" s="29"/>
      <c r="R81" s="29"/>
    </row>
    <row r="82" spans="6:18" ht="12.75">
      <c r="F82" s="29"/>
      <c r="G82" s="29"/>
      <c r="H82" s="13"/>
      <c r="I82" s="13"/>
      <c r="J82" s="13"/>
      <c r="K82" s="13"/>
      <c r="L82" s="29"/>
      <c r="M82" s="29"/>
      <c r="N82" s="29"/>
      <c r="O82" s="29"/>
      <c r="P82" s="29"/>
      <c r="Q82" s="29"/>
      <c r="R82" s="29"/>
    </row>
    <row r="83" spans="6:18" ht="12.75">
      <c r="F83" s="29"/>
      <c r="G83" s="29"/>
      <c r="H83" s="13"/>
      <c r="I83" s="13"/>
      <c r="J83" s="13"/>
      <c r="K83" s="13"/>
      <c r="L83" s="29"/>
      <c r="M83" s="29"/>
      <c r="N83" s="29"/>
      <c r="O83" s="29"/>
      <c r="P83" s="29"/>
      <c r="Q83" s="29"/>
      <c r="R83" s="29"/>
    </row>
    <row r="84" spans="6:18" ht="12.75">
      <c r="F84" s="29"/>
      <c r="G84" s="29"/>
      <c r="H84" s="13"/>
      <c r="I84" s="13"/>
      <c r="J84" s="13"/>
      <c r="K84" s="13"/>
      <c r="L84" s="29"/>
      <c r="M84" s="29"/>
      <c r="N84" s="29"/>
      <c r="O84" s="29"/>
      <c r="P84" s="29"/>
      <c r="Q84" s="29"/>
      <c r="R84" s="29"/>
    </row>
    <row r="85" spans="6:18" ht="12.75">
      <c r="F85" s="29"/>
      <c r="G85" s="29"/>
      <c r="H85" s="13"/>
      <c r="I85" s="13"/>
      <c r="J85" s="13"/>
      <c r="K85" s="13"/>
      <c r="L85" s="29"/>
      <c r="M85" s="29"/>
      <c r="N85" s="29"/>
      <c r="O85" s="29"/>
      <c r="P85" s="29"/>
      <c r="Q85" s="29"/>
      <c r="R85" s="29"/>
    </row>
    <row r="86" spans="6:18" ht="12.75">
      <c r="F86" s="29"/>
      <c r="G86" s="29"/>
      <c r="H86" s="13"/>
      <c r="I86" s="13"/>
      <c r="J86" s="13"/>
      <c r="K86" s="13"/>
      <c r="L86" s="29"/>
      <c r="M86" s="29"/>
      <c r="N86" s="29"/>
      <c r="O86" s="29"/>
      <c r="P86" s="29"/>
      <c r="Q86" s="29"/>
      <c r="R86" s="29"/>
    </row>
    <row r="87" spans="6:18" ht="12.75">
      <c r="F87" s="29"/>
      <c r="G87" s="29"/>
      <c r="H87" s="13"/>
      <c r="I87" s="13"/>
      <c r="J87" s="13"/>
      <c r="K87" s="13"/>
      <c r="L87" s="29"/>
      <c r="M87" s="29"/>
      <c r="N87" s="29"/>
      <c r="O87" s="29"/>
      <c r="P87" s="29"/>
      <c r="Q87" s="29"/>
      <c r="R87" s="29"/>
    </row>
    <row r="88" spans="6:18" ht="12.75">
      <c r="F88" s="29"/>
      <c r="G88" s="29"/>
      <c r="H88" s="13"/>
      <c r="I88" s="13"/>
      <c r="J88" s="13"/>
      <c r="K88" s="13"/>
      <c r="L88" s="29"/>
      <c r="M88" s="29"/>
      <c r="N88" s="29"/>
      <c r="O88" s="29"/>
      <c r="P88" s="29"/>
      <c r="Q88" s="29"/>
      <c r="R88" s="29"/>
    </row>
    <row r="89" spans="6:18" ht="12.75">
      <c r="F89" s="29"/>
      <c r="G89" s="29"/>
      <c r="H89" s="13"/>
      <c r="I89" s="13"/>
      <c r="J89" s="13"/>
      <c r="K89" s="13"/>
      <c r="L89" s="29"/>
      <c r="M89" s="29"/>
      <c r="N89" s="29"/>
      <c r="O89" s="29"/>
      <c r="P89" s="29"/>
      <c r="Q89" s="29"/>
      <c r="R89" s="29"/>
    </row>
    <row r="90" spans="6:18" ht="12.75">
      <c r="F90" s="29"/>
      <c r="G90" s="29"/>
      <c r="H90" s="13"/>
      <c r="I90" s="13"/>
      <c r="J90" s="13"/>
      <c r="K90" s="13"/>
      <c r="L90" s="29"/>
      <c r="M90" s="29"/>
      <c r="N90" s="29"/>
      <c r="O90" s="29"/>
      <c r="P90" s="29"/>
      <c r="Q90" s="29"/>
      <c r="R90" s="29"/>
    </row>
    <row r="91" spans="6:18" ht="12.75"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6:18" ht="12.75"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6:18" ht="12.75"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6:18" ht="12.75"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6:18" ht="12.75"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6:18" ht="12.75"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6:18" ht="12.75"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6:18" ht="12.75"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6:18" ht="12.75"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6:18" ht="12.75"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6:18" ht="12.75"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6:18" ht="12.75"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6:18" ht="12.75"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6:18" ht="12.75"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6:18" ht="12.75"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6:18" ht="12.75"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6:18" ht="12.75"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6:18" ht="12.75"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6:18" ht="12.75"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6:18" ht="12.75"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6:18" ht="12.75"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6:18" ht="12.75"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6:18" ht="12.75"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6:18" ht="12.75"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6:18" ht="12.75"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6:18" ht="12.75"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6:18" ht="12.75"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6:18" ht="12.75"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6:18" ht="12.75"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6:18" ht="12.75"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6:18" ht="12.75"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6:18" ht="12.75"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6:18" ht="12.75"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6:18" ht="12.75"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6:18" ht="12.75"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6:18" ht="12.75"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6:18" ht="12.75"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6:18" ht="12.75"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6:18" ht="12.75"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6:18" ht="12.75"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6:18" ht="12.75"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6:18" ht="12.75"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6:18" ht="12.75"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6:18" ht="12.75"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6:18" ht="12.75"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6:18" ht="12.75"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6:18" ht="12.75"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6:18" ht="12.75"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6:18" ht="12.75"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6:18" ht="12.75"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6:18" ht="12.75"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6:18" ht="12.75"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6:18" ht="12.75"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6:18" ht="12.75"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6:18" ht="12.75"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6:18" ht="12.75"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6:18" ht="12.75"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6:18" ht="12.75"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6:18" ht="12.75"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6:18" ht="12.75"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6:18" ht="12.75"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6:18" ht="12.75"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6:18" ht="12.75"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6:18" ht="12.75"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6:18" ht="12.75"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6:18" ht="12.75"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6:18" ht="12.75"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6:18" ht="12.75"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6:18" ht="12.75"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6:18" ht="12.75"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6:18" ht="12.75"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6:18" ht="12.75"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6:18" ht="12.75"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6:18" ht="12.75"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6:18" ht="12.75"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6:18" ht="12.75"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6:18" ht="12.75"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6:18" ht="12.75"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6:18" ht="12.75"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6:18" ht="12.75"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6:18" ht="12.75"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6:18" ht="12.75"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6:18" ht="12.75"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6:18" ht="12.75"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6:18" ht="12.75"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6:18" ht="12.75"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6:18" ht="12.75"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6:18" ht="12.75"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6:18" ht="12.75"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6:18" ht="12.75"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6:18" ht="12.75"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6:18" ht="12.75"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6:18" ht="12.75"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6:18" ht="12.75"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6:18" ht="12.75"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6:18" ht="12.75"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6:18" ht="12.75"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6:18" ht="12.75"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6:18" ht="12.75"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</row>
    <row r="190" spans="6:18" ht="12.75"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</row>
    <row r="191" spans="6:18" ht="12.75"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6:18" ht="12.75"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</row>
    <row r="193" spans="6:18" ht="12.75"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</row>
    <row r="194" spans="6:18" ht="12.75"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</row>
    <row r="195" spans="6:18" ht="12.75"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</row>
    <row r="196" spans="6:18" ht="12.75"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</row>
    <row r="197" spans="6:18" ht="12.75"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6:18" ht="12.75"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</row>
    <row r="199" spans="6:18" ht="12.75"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spans="6:18" ht="12.75"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</row>
    <row r="201" spans="6:18" ht="12.75"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</row>
    <row r="202" spans="6:18" ht="12.75"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6:18" ht="12.75"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6:18" ht="12.75"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6:18" ht="12.75"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6:18" ht="12.75"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</row>
    <row r="207" spans="6:18" ht="12.75"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</row>
    <row r="208" spans="6:18" ht="12.75"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</row>
    <row r="209" spans="6:18" ht="12.75"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</row>
    <row r="210" spans="6:18" ht="12.75"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</row>
    <row r="211" spans="6:18" ht="12.75"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6:18" ht="12.75"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</row>
    <row r="213" spans="6:18" ht="12.75"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</row>
    <row r="214" spans="6:18" ht="12.75"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</row>
    <row r="215" spans="6:18" ht="12.75"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6:18" ht="12.75"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</row>
    <row r="217" spans="6:18" ht="12.75"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</row>
    <row r="218" spans="6:18" ht="12.75"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</row>
    <row r="219" spans="6:18" ht="12.75"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</row>
    <row r="220" spans="6:18" ht="12.75"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</row>
    <row r="221" spans="6:18" ht="12.75"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</row>
    <row r="222" spans="6:18" ht="12.75"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6:18" ht="12.75"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</row>
    <row r="224" spans="6:18" ht="12.75"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6:18" ht="12.75"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6:18" ht="12.75"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6:18" ht="12.75"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6:18" ht="12.75"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6:18" ht="12.75"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6:18" ht="12.75"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6:18" ht="12.75"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6:18" ht="12.75"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6:18" ht="12.75"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6:18" ht="12.75"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6:18" ht="12.75"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6:18" ht="12.75"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6:18" ht="12.75"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6:18" ht="12.75"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B1">
      <selection activeCell="G64" sqref="G64:G66"/>
    </sheetView>
  </sheetViews>
  <sheetFormatPr defaultColWidth="9.140625" defaultRowHeight="12.75"/>
  <cols>
    <col min="3" max="3" width="55.8515625" style="0" customWidth="1"/>
    <col min="4" max="4" width="21.140625" style="0" customWidth="1"/>
    <col min="5" max="5" width="18.57421875" style="0" customWidth="1"/>
    <col min="6" max="6" width="17.57421875" style="0" customWidth="1"/>
    <col min="7" max="7" width="17.00390625" style="0" customWidth="1"/>
    <col min="8" max="8" width="16.00390625" style="0" customWidth="1"/>
    <col min="9" max="9" width="13.140625" style="0" bestFit="1" customWidth="1"/>
    <col min="10" max="10" width="6.421875" style="0" customWidth="1"/>
  </cols>
  <sheetData>
    <row r="1" spans="1:10" ht="25.5">
      <c r="A1" s="57" t="s">
        <v>75</v>
      </c>
      <c r="B1" s="58"/>
      <c r="C1" s="58"/>
      <c r="D1" s="58"/>
      <c r="E1" s="58"/>
      <c r="F1" s="58"/>
      <c r="G1" s="58"/>
      <c r="H1" s="3"/>
      <c r="I1" s="3"/>
      <c r="J1" s="3"/>
    </row>
    <row r="2" spans="1:10" ht="12.75">
      <c r="A2" s="59"/>
      <c r="B2" s="59"/>
      <c r="C2" s="59"/>
      <c r="D2" s="59"/>
      <c r="E2" s="60"/>
      <c r="F2" s="61"/>
      <c r="G2" s="3"/>
      <c r="H2" s="3"/>
      <c r="I2" s="3"/>
      <c r="J2" s="3"/>
    </row>
    <row r="3" spans="1:11" ht="15.75">
      <c r="A3" s="6"/>
      <c r="B3" s="62"/>
      <c r="C3" s="63"/>
      <c r="D3" s="9" t="s">
        <v>1</v>
      </c>
      <c r="E3" s="9" t="s">
        <v>2</v>
      </c>
      <c r="F3" s="64" t="s">
        <v>3</v>
      </c>
      <c r="G3" s="9" t="s">
        <v>4</v>
      </c>
      <c r="H3" s="65"/>
      <c r="I3" s="65"/>
      <c r="J3" s="65"/>
      <c r="K3" s="13"/>
    </row>
    <row r="4" spans="1:11" ht="15.75">
      <c r="A4" s="92" t="s">
        <v>76</v>
      </c>
      <c r="B4" s="93"/>
      <c r="C4" s="94"/>
      <c r="D4" s="15" t="s">
        <v>6</v>
      </c>
      <c r="E4" s="15" t="s">
        <v>6</v>
      </c>
      <c r="F4" s="66" t="s">
        <v>7</v>
      </c>
      <c r="G4" s="15" t="s">
        <v>8</v>
      </c>
      <c r="H4" s="67"/>
      <c r="I4" s="67"/>
      <c r="J4" s="67"/>
      <c r="K4" s="13"/>
    </row>
    <row r="5" spans="1:11" ht="15.75">
      <c r="A5" s="18"/>
      <c r="B5" s="68"/>
      <c r="C5" s="69" t="s">
        <v>9</v>
      </c>
      <c r="D5" s="15">
        <v>2012</v>
      </c>
      <c r="E5" s="70">
        <v>2012</v>
      </c>
      <c r="F5" s="66">
        <v>2012</v>
      </c>
      <c r="G5" s="70">
        <v>2012</v>
      </c>
      <c r="H5" s="65"/>
      <c r="I5" s="65"/>
      <c r="J5" s="65"/>
      <c r="K5" s="13"/>
    </row>
    <row r="6" spans="1:11" ht="19.5" customHeight="1">
      <c r="A6" s="71" t="s">
        <v>77</v>
      </c>
      <c r="B6" s="72" t="s">
        <v>78</v>
      </c>
      <c r="C6" s="22" t="s">
        <v>79</v>
      </c>
      <c r="D6" s="26">
        <f>SUM(D7+D14+D16+D19+D23+D27+D31+D38+D44)</f>
        <v>14702200</v>
      </c>
      <c r="E6" s="27">
        <f>E7+E14+E16+E19+E23+E27+E31+E38+E44</f>
        <v>15089174.940000001</v>
      </c>
      <c r="F6" s="27">
        <f>F7+F14+F16+F19+F23+F27+F31+F38+F44</f>
        <v>9088046.09</v>
      </c>
      <c r="G6" s="73">
        <f>F6*100/E6</f>
        <v>60.22891328477102</v>
      </c>
      <c r="H6" s="65"/>
      <c r="I6" s="65"/>
      <c r="J6" s="65"/>
      <c r="K6" s="13"/>
    </row>
    <row r="7" spans="1:11" ht="19.5" customHeight="1">
      <c r="A7" s="74" t="s">
        <v>80</v>
      </c>
      <c r="B7" s="74" t="s">
        <v>81</v>
      </c>
      <c r="C7" s="74" t="s">
        <v>82</v>
      </c>
      <c r="D7" s="32">
        <f>SUM(D8:D13)</f>
        <v>2789075</v>
      </c>
      <c r="E7" s="75">
        <f>SUM(E8:E13)</f>
        <v>2798184.06</v>
      </c>
      <c r="F7" s="75">
        <f>F8+F9+F10+F11+F12+F13</f>
        <v>1692009.3800000001</v>
      </c>
      <c r="G7" s="73">
        <f aca="true" t="shared" si="0" ref="G7:G67">F7*100/E7</f>
        <v>60.46812302976238</v>
      </c>
      <c r="H7" s="65"/>
      <c r="I7" s="65"/>
      <c r="J7" s="65"/>
      <c r="K7" s="13"/>
    </row>
    <row r="8" spans="1:11" ht="19.5" customHeight="1">
      <c r="A8" s="76" t="s">
        <v>83</v>
      </c>
      <c r="B8" s="76" t="s">
        <v>83</v>
      </c>
      <c r="C8" s="76" t="s">
        <v>84</v>
      </c>
      <c r="D8" s="38">
        <v>2569659</v>
      </c>
      <c r="E8" s="50">
        <f>2517125.42-2000</f>
        <v>2515125.42</v>
      </c>
      <c r="F8" s="50">
        <v>1487404.57</v>
      </c>
      <c r="G8" s="77">
        <f t="shared" si="0"/>
        <v>59.138385631679554</v>
      </c>
      <c r="H8" s="78"/>
      <c r="I8" s="79"/>
      <c r="J8" s="65"/>
      <c r="K8" s="13"/>
    </row>
    <row r="9" spans="1:11" ht="19.5" customHeight="1">
      <c r="A9" s="76" t="s">
        <v>85</v>
      </c>
      <c r="B9" s="76" t="s">
        <v>85</v>
      </c>
      <c r="C9" s="35" t="s">
        <v>86</v>
      </c>
      <c r="D9" s="38">
        <v>16860</v>
      </c>
      <c r="E9" s="38">
        <f>16860+48290</f>
        <v>65150</v>
      </c>
      <c r="F9" s="50">
        <v>55470.54</v>
      </c>
      <c r="G9" s="77">
        <f t="shared" si="0"/>
        <v>85.14280890253262</v>
      </c>
      <c r="H9" s="65"/>
      <c r="I9" s="65"/>
      <c r="J9" s="65"/>
      <c r="K9" s="13"/>
    </row>
    <row r="10" spans="1:11" ht="19.5" customHeight="1">
      <c r="A10" s="76" t="s">
        <v>87</v>
      </c>
      <c r="B10" s="76" t="s">
        <v>88</v>
      </c>
      <c r="C10" s="35" t="s">
        <v>89</v>
      </c>
      <c r="D10" s="38">
        <v>98203</v>
      </c>
      <c r="E10" s="38">
        <f>101713+2000</f>
        <v>103713</v>
      </c>
      <c r="F10" s="50">
        <v>57604.52</v>
      </c>
      <c r="G10" s="77">
        <f t="shared" si="0"/>
        <v>55.54223674949139</v>
      </c>
      <c r="H10" s="65"/>
      <c r="I10" s="65"/>
      <c r="J10" s="65"/>
      <c r="K10" s="13"/>
    </row>
    <row r="11" spans="1:11" ht="19.5" customHeight="1">
      <c r="A11" s="76" t="s">
        <v>90</v>
      </c>
      <c r="B11" s="76" t="s">
        <v>91</v>
      </c>
      <c r="C11" s="35" t="s">
        <v>92</v>
      </c>
      <c r="D11" s="38">
        <v>37800</v>
      </c>
      <c r="E11" s="38">
        <f>34232+4462.64</f>
        <v>38694.64</v>
      </c>
      <c r="F11" s="50">
        <v>38694.64</v>
      </c>
      <c r="G11" s="77">
        <f t="shared" si="0"/>
        <v>100</v>
      </c>
      <c r="H11" s="65"/>
      <c r="I11" s="80"/>
      <c r="J11" s="65"/>
      <c r="K11" s="13"/>
    </row>
    <row r="12" spans="1:11" ht="19.5" customHeight="1">
      <c r="A12" s="76" t="s">
        <v>93</v>
      </c>
      <c r="B12" s="76" t="s">
        <v>91</v>
      </c>
      <c r="C12" s="35" t="s">
        <v>94</v>
      </c>
      <c r="D12" s="38">
        <v>30053</v>
      </c>
      <c r="E12" s="38">
        <v>30014</v>
      </c>
      <c r="F12" s="50">
        <v>19003.81</v>
      </c>
      <c r="G12" s="77">
        <f t="shared" si="0"/>
        <v>63.31648564003466</v>
      </c>
      <c r="H12" s="65"/>
      <c r="I12" s="65"/>
      <c r="J12" s="65"/>
      <c r="K12" s="13"/>
    </row>
    <row r="13" spans="1:11" ht="19.5" customHeight="1">
      <c r="A13" s="76" t="s">
        <v>95</v>
      </c>
      <c r="B13" s="76" t="s">
        <v>96</v>
      </c>
      <c r="C13" s="35" t="s">
        <v>97</v>
      </c>
      <c r="D13" s="38">
        <v>36500</v>
      </c>
      <c r="E13" s="38">
        <v>45487</v>
      </c>
      <c r="F13" s="50">
        <v>33831.3</v>
      </c>
      <c r="G13" s="77">
        <f t="shared" si="0"/>
        <v>74.37575571042277</v>
      </c>
      <c r="H13" s="65"/>
      <c r="I13" s="65"/>
      <c r="J13" s="65"/>
      <c r="K13" s="13"/>
    </row>
    <row r="14" spans="1:11" ht="19.5" customHeight="1">
      <c r="A14" s="74" t="s">
        <v>98</v>
      </c>
      <c r="B14" s="74" t="s">
        <v>99</v>
      </c>
      <c r="C14" s="30" t="s">
        <v>100</v>
      </c>
      <c r="D14" s="32">
        <f>SUM(D15)</f>
        <v>2550</v>
      </c>
      <c r="E14" s="33">
        <f>SUM(E15)</f>
        <v>3929</v>
      </c>
      <c r="F14" s="34">
        <f>SUM(F15)</f>
        <v>3255.2</v>
      </c>
      <c r="G14" s="73">
        <f t="shared" si="0"/>
        <v>82.8505981165691</v>
      </c>
      <c r="H14" s="65"/>
      <c r="I14" s="65"/>
      <c r="J14" s="65"/>
      <c r="K14" s="13"/>
    </row>
    <row r="15" spans="1:11" ht="19.5" customHeight="1">
      <c r="A15" s="76" t="s">
        <v>101</v>
      </c>
      <c r="B15" s="76" t="s">
        <v>102</v>
      </c>
      <c r="C15" s="35" t="s">
        <v>103</v>
      </c>
      <c r="D15" s="44">
        <v>2550</v>
      </c>
      <c r="E15" s="38">
        <f>3791+138</f>
        <v>3929</v>
      </c>
      <c r="F15" s="52">
        <v>3255.2</v>
      </c>
      <c r="G15" s="77">
        <f t="shared" si="0"/>
        <v>82.8505981165691</v>
      </c>
      <c r="H15" s="81"/>
      <c r="I15" s="65"/>
      <c r="J15" s="65"/>
      <c r="K15" s="13"/>
    </row>
    <row r="16" spans="1:11" ht="19.5" customHeight="1">
      <c r="A16" s="74" t="s">
        <v>104</v>
      </c>
      <c r="B16" s="74" t="s">
        <v>105</v>
      </c>
      <c r="C16" s="30" t="s">
        <v>106</v>
      </c>
      <c r="D16" s="32">
        <f>SUM(D17:D18)</f>
        <v>106080</v>
      </c>
      <c r="E16" s="33">
        <f>SUM(E17:E18)</f>
        <v>105942</v>
      </c>
      <c r="F16" s="34">
        <f>SUM(F17:F18)</f>
        <v>68176.88</v>
      </c>
      <c r="G16" s="73">
        <f t="shared" si="0"/>
        <v>64.35302335240037</v>
      </c>
      <c r="H16" s="65"/>
      <c r="I16" s="65"/>
      <c r="J16" s="65"/>
      <c r="K16" s="13"/>
    </row>
    <row r="17" spans="1:11" ht="19.5" customHeight="1">
      <c r="A17" s="76" t="s">
        <v>107</v>
      </c>
      <c r="B17" s="76" t="s">
        <v>102</v>
      </c>
      <c r="C17" s="35" t="s">
        <v>108</v>
      </c>
      <c r="D17" s="44">
        <v>600</v>
      </c>
      <c r="E17" s="38">
        <v>462</v>
      </c>
      <c r="F17" s="52">
        <v>265.02</v>
      </c>
      <c r="G17" s="77">
        <f t="shared" si="0"/>
        <v>57.36363636363637</v>
      </c>
      <c r="H17" s="65"/>
      <c r="I17" s="65"/>
      <c r="J17" s="65"/>
      <c r="K17" s="13"/>
    </row>
    <row r="18" spans="1:11" ht="19.5" customHeight="1">
      <c r="A18" s="76" t="s">
        <v>109</v>
      </c>
      <c r="B18" s="76" t="s">
        <v>91</v>
      </c>
      <c r="C18" s="35" t="s">
        <v>110</v>
      </c>
      <c r="D18" s="44">
        <v>105480</v>
      </c>
      <c r="E18" s="38">
        <v>105480</v>
      </c>
      <c r="F18" s="52">
        <v>67911.86</v>
      </c>
      <c r="G18" s="77">
        <f t="shared" si="0"/>
        <v>64.38363670838073</v>
      </c>
      <c r="H18" s="65"/>
      <c r="I18" s="65"/>
      <c r="J18" s="65"/>
      <c r="K18" s="13"/>
    </row>
    <row r="19" spans="1:11" ht="19.5" customHeight="1">
      <c r="A19" s="74" t="s">
        <v>111</v>
      </c>
      <c r="B19" s="74" t="s">
        <v>112</v>
      </c>
      <c r="C19" s="30" t="s">
        <v>113</v>
      </c>
      <c r="D19" s="32">
        <f>SUM(D20:D22)</f>
        <v>581636</v>
      </c>
      <c r="E19" s="34">
        <f>SUM(E20:E22)</f>
        <v>582671</v>
      </c>
      <c r="F19" s="34">
        <f>SUM(F20:F22)</f>
        <v>264047.67000000004</v>
      </c>
      <c r="G19" s="73">
        <f t="shared" si="0"/>
        <v>45.316768811215944</v>
      </c>
      <c r="H19" s="65"/>
      <c r="I19" s="65"/>
      <c r="J19" s="65"/>
      <c r="K19" s="13"/>
    </row>
    <row r="20" spans="1:11" ht="19.5" customHeight="1">
      <c r="A20" s="76" t="s">
        <v>114</v>
      </c>
      <c r="B20" s="76" t="s">
        <v>115</v>
      </c>
      <c r="C20" s="35" t="s">
        <v>116</v>
      </c>
      <c r="D20" s="38">
        <v>9000</v>
      </c>
      <c r="E20" s="38">
        <v>0</v>
      </c>
      <c r="F20" s="50">
        <v>0</v>
      </c>
      <c r="G20" s="77">
        <v>0</v>
      </c>
      <c r="H20" s="65"/>
      <c r="I20" s="65"/>
      <c r="J20" s="65"/>
      <c r="K20" s="13"/>
    </row>
    <row r="21" spans="1:11" ht="19.5" customHeight="1">
      <c r="A21" s="76" t="s">
        <v>117</v>
      </c>
      <c r="B21" s="76" t="s">
        <v>115</v>
      </c>
      <c r="C21" s="35" t="s">
        <v>118</v>
      </c>
      <c r="D21" s="38">
        <v>221429</v>
      </c>
      <c r="E21" s="50">
        <f>222464</f>
        <v>222464</v>
      </c>
      <c r="F21" s="50">
        <v>152042.48</v>
      </c>
      <c r="G21" s="77">
        <f t="shared" si="0"/>
        <v>68.34475690448792</v>
      </c>
      <c r="H21" s="82"/>
      <c r="I21" s="80"/>
      <c r="J21" s="65"/>
      <c r="K21" s="13"/>
    </row>
    <row r="22" spans="1:11" ht="19.5" customHeight="1">
      <c r="A22" s="76" t="s">
        <v>115</v>
      </c>
      <c r="B22" s="76" t="s">
        <v>119</v>
      </c>
      <c r="C22" s="35" t="s">
        <v>120</v>
      </c>
      <c r="D22" s="38">
        <v>351207</v>
      </c>
      <c r="E22" s="83">
        <f>351207+9000</f>
        <v>360207</v>
      </c>
      <c r="F22" s="50">
        <v>112005.19</v>
      </c>
      <c r="G22" s="77">
        <f t="shared" si="0"/>
        <v>31.094673340606928</v>
      </c>
      <c r="H22" s="65"/>
      <c r="I22" s="65"/>
      <c r="J22" s="65"/>
      <c r="K22" s="13"/>
    </row>
    <row r="23" spans="1:11" ht="19.5" customHeight="1">
      <c r="A23" s="74" t="s">
        <v>121</v>
      </c>
      <c r="B23" s="74" t="s">
        <v>122</v>
      </c>
      <c r="C23" s="30" t="s">
        <v>123</v>
      </c>
      <c r="D23" s="32">
        <f>SUM(D24:D26)</f>
        <v>130800</v>
      </c>
      <c r="E23" s="33">
        <f>SUM(E24:E26)</f>
        <v>133100</v>
      </c>
      <c r="F23" s="34">
        <f>SUM(F24:F26)</f>
        <v>38177.64</v>
      </c>
      <c r="G23" s="73">
        <f t="shared" si="0"/>
        <v>28.68342599549211</v>
      </c>
      <c r="H23" s="65"/>
      <c r="I23" s="65"/>
      <c r="J23" s="65"/>
      <c r="K23" s="13"/>
    </row>
    <row r="24" spans="1:11" ht="19.5" customHeight="1">
      <c r="A24" s="76" t="s">
        <v>119</v>
      </c>
      <c r="B24" s="76" t="s">
        <v>124</v>
      </c>
      <c r="C24" s="35" t="s">
        <v>125</v>
      </c>
      <c r="D24" s="44">
        <v>48500</v>
      </c>
      <c r="E24" s="83">
        <v>60600</v>
      </c>
      <c r="F24" s="52">
        <v>25316.73</v>
      </c>
      <c r="G24" s="77">
        <f t="shared" si="0"/>
        <v>41.77678217821782</v>
      </c>
      <c r="H24" s="65"/>
      <c r="I24" s="65"/>
      <c r="J24" s="65"/>
      <c r="K24" s="13"/>
    </row>
    <row r="25" spans="1:11" ht="19.5" customHeight="1">
      <c r="A25" s="76" t="s">
        <v>126</v>
      </c>
      <c r="B25" s="76" t="s">
        <v>127</v>
      </c>
      <c r="C25" s="35" t="s">
        <v>128</v>
      </c>
      <c r="D25" s="44">
        <f>7500+15000+6000</f>
        <v>28500</v>
      </c>
      <c r="E25" s="38">
        <v>28500</v>
      </c>
      <c r="F25" s="52">
        <v>7056</v>
      </c>
      <c r="G25" s="77">
        <f t="shared" si="0"/>
        <v>24.757894736842104</v>
      </c>
      <c r="H25" s="65"/>
      <c r="I25" s="65"/>
      <c r="J25" s="65"/>
      <c r="K25" s="13"/>
    </row>
    <row r="26" spans="1:11" ht="19.5" customHeight="1">
      <c r="A26" s="76" t="s">
        <v>129</v>
      </c>
      <c r="B26" s="76" t="s">
        <v>91</v>
      </c>
      <c r="C26" s="35" t="s">
        <v>130</v>
      </c>
      <c r="D26" s="44">
        <v>53800</v>
      </c>
      <c r="E26" s="83">
        <v>44000</v>
      </c>
      <c r="F26" s="52">
        <v>5804.91</v>
      </c>
      <c r="G26" s="77">
        <f t="shared" si="0"/>
        <v>13.192977272727273</v>
      </c>
      <c r="H26" s="65"/>
      <c r="I26" s="65"/>
      <c r="J26" s="65"/>
      <c r="K26" s="13"/>
    </row>
    <row r="27" spans="1:11" ht="19.5" customHeight="1">
      <c r="A27" s="74" t="s">
        <v>131</v>
      </c>
      <c r="B27" s="74" t="s">
        <v>132</v>
      </c>
      <c r="C27" s="30" t="s">
        <v>133</v>
      </c>
      <c r="D27" s="32">
        <f>SUM(D28:D30)</f>
        <v>3441169</v>
      </c>
      <c r="E27" s="33">
        <f>SUM(E28:E30)</f>
        <v>3513666</v>
      </c>
      <c r="F27" s="34">
        <f>SUM(F28:F30)</f>
        <v>2087516.27</v>
      </c>
      <c r="G27" s="73">
        <f t="shared" si="0"/>
        <v>59.41134615526917</v>
      </c>
      <c r="H27" s="65"/>
      <c r="I27" s="65"/>
      <c r="J27" s="65"/>
      <c r="K27" s="13"/>
    </row>
    <row r="28" spans="1:11" ht="19.5" customHeight="1">
      <c r="A28" s="76" t="s">
        <v>134</v>
      </c>
      <c r="B28" s="76" t="s">
        <v>124</v>
      </c>
      <c r="C28" s="35" t="s">
        <v>135</v>
      </c>
      <c r="D28" s="44">
        <v>14285</v>
      </c>
      <c r="E28" s="83">
        <v>14420</v>
      </c>
      <c r="F28" s="52">
        <v>7757.56</v>
      </c>
      <c r="G28" s="77">
        <f t="shared" si="0"/>
        <v>53.79722607489598</v>
      </c>
      <c r="H28" s="65"/>
      <c r="I28" s="65"/>
      <c r="J28" s="65"/>
      <c r="K28" s="13"/>
    </row>
    <row r="29" spans="1:11" ht="19.5" customHeight="1">
      <c r="A29" s="76" t="s">
        <v>136</v>
      </c>
      <c r="B29" s="76" t="s">
        <v>102</v>
      </c>
      <c r="C29" s="35" t="s">
        <v>137</v>
      </c>
      <c r="D29" s="38">
        <v>2933934</v>
      </c>
      <c r="E29" s="38">
        <v>3007319</v>
      </c>
      <c r="F29" s="50">
        <v>1823233.63</v>
      </c>
      <c r="G29" s="77">
        <f t="shared" si="0"/>
        <v>60.6265457705019</v>
      </c>
      <c r="H29" s="49"/>
      <c r="I29" s="48"/>
      <c r="J29" s="65"/>
      <c r="K29" s="13"/>
    </row>
    <row r="30" spans="1:11" ht="19.5" customHeight="1">
      <c r="A30" s="76" t="s">
        <v>138</v>
      </c>
      <c r="B30" s="76" t="s">
        <v>91</v>
      </c>
      <c r="C30" s="35" t="s">
        <v>139</v>
      </c>
      <c r="D30" s="38">
        <v>492950</v>
      </c>
      <c r="E30" s="38">
        <f>492950-1023</f>
        <v>491927</v>
      </c>
      <c r="F30" s="50">
        <v>256525.08</v>
      </c>
      <c r="G30" s="77">
        <f t="shared" si="0"/>
        <v>52.14698115777341</v>
      </c>
      <c r="H30" s="78"/>
      <c r="I30" s="65"/>
      <c r="J30" s="65"/>
      <c r="K30" s="13"/>
    </row>
    <row r="31" spans="1:11" ht="19.5" customHeight="1">
      <c r="A31" s="74" t="s">
        <v>140</v>
      </c>
      <c r="B31" s="74" t="s">
        <v>141</v>
      </c>
      <c r="C31" s="30" t="s">
        <v>142</v>
      </c>
      <c r="D31" s="33">
        <f>SUM(D32:D37)</f>
        <v>1086973</v>
      </c>
      <c r="E31" s="33">
        <f>E32+E33+E34+E35+E36+E37</f>
        <v>1097146.58</v>
      </c>
      <c r="F31" s="34">
        <f>SUM(F32:F37)</f>
        <v>676531.92</v>
      </c>
      <c r="G31" s="73">
        <f t="shared" si="0"/>
        <v>61.662856388797195</v>
      </c>
      <c r="H31" s="65"/>
      <c r="I31" s="65"/>
      <c r="J31" s="65"/>
      <c r="K31" s="13"/>
    </row>
    <row r="32" spans="1:11" ht="19.5" customHeight="1">
      <c r="A32" s="76" t="s">
        <v>143</v>
      </c>
      <c r="B32" s="76" t="s">
        <v>124</v>
      </c>
      <c r="C32" s="35" t="s">
        <v>144</v>
      </c>
      <c r="D32" s="38">
        <v>14011</v>
      </c>
      <c r="E32" s="38">
        <v>14011</v>
      </c>
      <c r="F32" s="50">
        <v>1383.26</v>
      </c>
      <c r="G32" s="77">
        <f t="shared" si="0"/>
        <v>9.872671472414531</v>
      </c>
      <c r="H32" s="65"/>
      <c r="I32" s="65"/>
      <c r="J32" s="65"/>
      <c r="K32" s="13"/>
    </row>
    <row r="33" spans="1:11" ht="19.5" customHeight="1">
      <c r="A33" s="76" t="s">
        <v>145</v>
      </c>
      <c r="B33" s="76" t="s">
        <v>124</v>
      </c>
      <c r="C33" s="35" t="s">
        <v>34</v>
      </c>
      <c r="D33" s="38">
        <v>17820</v>
      </c>
      <c r="E33" s="38">
        <v>17820</v>
      </c>
      <c r="F33" s="39">
        <v>11139.26</v>
      </c>
      <c r="G33" s="77">
        <f t="shared" si="0"/>
        <v>62.50987654320988</v>
      </c>
      <c r="H33" s="65"/>
      <c r="I33" s="65"/>
      <c r="J33" s="65"/>
      <c r="K33" s="13"/>
    </row>
    <row r="34" spans="1:11" ht="19.5" customHeight="1">
      <c r="A34" s="76" t="s">
        <v>146</v>
      </c>
      <c r="B34" s="76" t="s">
        <v>102</v>
      </c>
      <c r="C34" s="35" t="s">
        <v>37</v>
      </c>
      <c r="D34" s="38">
        <v>516000</v>
      </c>
      <c r="E34" s="38">
        <v>517800</v>
      </c>
      <c r="F34" s="39">
        <v>312218.72</v>
      </c>
      <c r="G34" s="77">
        <f t="shared" si="0"/>
        <v>60.29716492854383</v>
      </c>
      <c r="H34" s="49"/>
      <c r="I34" s="48"/>
      <c r="J34" s="65"/>
      <c r="K34" s="13"/>
    </row>
    <row r="35" spans="1:11" ht="19.5" customHeight="1">
      <c r="A35" s="76" t="s">
        <v>147</v>
      </c>
      <c r="B35" s="76" t="s">
        <v>148</v>
      </c>
      <c r="C35" s="35" t="s">
        <v>38</v>
      </c>
      <c r="D35" s="38">
        <v>250049</v>
      </c>
      <c r="E35" s="38">
        <v>252049</v>
      </c>
      <c r="F35" s="39">
        <v>157166.01</v>
      </c>
      <c r="G35" s="77">
        <f t="shared" si="0"/>
        <v>62.35533963634055</v>
      </c>
      <c r="H35" s="49"/>
      <c r="I35" s="48"/>
      <c r="J35" s="65"/>
      <c r="K35" s="13"/>
    </row>
    <row r="36" spans="1:11" ht="19.5" customHeight="1">
      <c r="A36" s="76" t="s">
        <v>149</v>
      </c>
      <c r="B36" s="76" t="s">
        <v>150</v>
      </c>
      <c r="C36" s="35" t="s">
        <v>151</v>
      </c>
      <c r="D36" s="38">
        <v>77093</v>
      </c>
      <c r="E36" s="50">
        <v>86733.58</v>
      </c>
      <c r="F36" s="39">
        <v>72041.51</v>
      </c>
      <c r="G36" s="77">
        <f t="shared" si="0"/>
        <v>83.060689988814</v>
      </c>
      <c r="H36" s="78"/>
      <c r="I36" s="65"/>
      <c r="J36" s="65"/>
      <c r="K36" s="13"/>
    </row>
    <row r="37" spans="1:11" ht="19.5" customHeight="1">
      <c r="A37" s="76" t="s">
        <v>152</v>
      </c>
      <c r="B37" s="76" t="s">
        <v>153</v>
      </c>
      <c r="C37" s="35" t="s">
        <v>154</v>
      </c>
      <c r="D37" s="38">
        <v>212000</v>
      </c>
      <c r="E37" s="38">
        <v>208733</v>
      </c>
      <c r="F37" s="39">
        <v>122583.16</v>
      </c>
      <c r="G37" s="77">
        <f t="shared" si="0"/>
        <v>58.72725443509172</v>
      </c>
      <c r="H37" s="65"/>
      <c r="I37" s="65"/>
      <c r="J37" s="65"/>
      <c r="K37" s="13"/>
    </row>
    <row r="38" spans="1:11" ht="19.5" customHeight="1">
      <c r="A38" s="74" t="s">
        <v>155</v>
      </c>
      <c r="B38" s="74" t="s">
        <v>156</v>
      </c>
      <c r="C38" s="30" t="s">
        <v>157</v>
      </c>
      <c r="D38" s="33">
        <f>SUM(D39:D43)</f>
        <v>5912545</v>
      </c>
      <c r="E38" s="33">
        <f>SUM(E39:E43)</f>
        <v>6197655.3</v>
      </c>
      <c r="F38" s="34">
        <f>SUM(F39:F43)</f>
        <v>3912575.68</v>
      </c>
      <c r="G38" s="73">
        <f t="shared" si="0"/>
        <v>63.12993367023817</v>
      </c>
      <c r="H38" s="65"/>
      <c r="I38" s="65"/>
      <c r="J38" s="65"/>
      <c r="K38" s="13"/>
    </row>
    <row r="39" spans="1:11" ht="19.5" customHeight="1">
      <c r="A39" s="76" t="s">
        <v>158</v>
      </c>
      <c r="B39" s="76" t="s">
        <v>83</v>
      </c>
      <c r="C39" s="35" t="s">
        <v>159</v>
      </c>
      <c r="D39" s="38">
        <v>148610</v>
      </c>
      <c r="E39" s="38">
        <v>148610</v>
      </c>
      <c r="F39" s="39">
        <v>89622.78</v>
      </c>
      <c r="G39" s="77">
        <f t="shared" si="0"/>
        <v>60.307368279389</v>
      </c>
      <c r="H39" s="65"/>
      <c r="I39" s="65"/>
      <c r="J39" s="65"/>
      <c r="K39" s="13"/>
    </row>
    <row r="40" spans="1:11" ht="19.5" customHeight="1">
      <c r="A40" s="76" t="s">
        <v>160</v>
      </c>
      <c r="B40" s="76" t="s">
        <v>85</v>
      </c>
      <c r="C40" s="35" t="s">
        <v>161</v>
      </c>
      <c r="D40" s="38">
        <v>5597935</v>
      </c>
      <c r="E40" s="50">
        <f>5773108.3+30000+4604</f>
        <v>5807712.3</v>
      </c>
      <c r="F40" s="39">
        <v>3738125.38</v>
      </c>
      <c r="G40" s="77">
        <f t="shared" si="0"/>
        <v>64.36485119967116</v>
      </c>
      <c r="H40" s="48"/>
      <c r="I40" s="80"/>
      <c r="J40" s="65"/>
      <c r="K40" s="13"/>
    </row>
    <row r="41" spans="1:11" ht="19.5" customHeight="1">
      <c r="A41" s="76" t="s">
        <v>160</v>
      </c>
      <c r="B41" s="76" t="s">
        <v>85</v>
      </c>
      <c r="C41" s="35" t="s">
        <v>162</v>
      </c>
      <c r="D41" s="38">
        <v>100000</v>
      </c>
      <c r="E41" s="83">
        <f>168420-4200</f>
        <v>164220</v>
      </c>
      <c r="F41" s="39">
        <f>35060.12+4400.56</f>
        <v>39460.68</v>
      </c>
      <c r="G41" s="77">
        <f t="shared" si="0"/>
        <v>24.029156010230178</v>
      </c>
      <c r="H41" s="84"/>
      <c r="I41" s="80"/>
      <c r="J41" s="65"/>
      <c r="K41" s="13"/>
    </row>
    <row r="42" spans="1:11" ht="19.5" customHeight="1">
      <c r="A42" s="76" t="s">
        <v>163</v>
      </c>
      <c r="B42" s="76" t="s">
        <v>164</v>
      </c>
      <c r="C42" s="35" t="s">
        <v>165</v>
      </c>
      <c r="D42" s="38">
        <v>60000</v>
      </c>
      <c r="E42" s="83">
        <f>70563+550</f>
        <v>71113</v>
      </c>
      <c r="F42" s="50">
        <v>42409.74</v>
      </c>
      <c r="G42" s="77">
        <f t="shared" si="0"/>
        <v>59.6371127641922</v>
      </c>
      <c r="H42" s="80"/>
      <c r="I42" s="85"/>
      <c r="J42" s="65"/>
      <c r="K42" s="13"/>
    </row>
    <row r="43" spans="1:11" ht="19.5" customHeight="1">
      <c r="A43" s="76" t="s">
        <v>166</v>
      </c>
      <c r="B43" s="76" t="s">
        <v>167</v>
      </c>
      <c r="C43" s="35" t="s">
        <v>168</v>
      </c>
      <c r="D43" s="44">
        <v>6000</v>
      </c>
      <c r="E43" s="38">
        <v>6000</v>
      </c>
      <c r="F43" s="52">
        <v>2957.1</v>
      </c>
      <c r="G43" s="77">
        <f t="shared" si="0"/>
        <v>49.285</v>
      </c>
      <c r="H43" s="65"/>
      <c r="I43" s="65"/>
      <c r="J43" s="65"/>
      <c r="K43" s="13"/>
    </row>
    <row r="44" spans="1:11" ht="19.5" customHeight="1">
      <c r="A44" s="74" t="s">
        <v>169</v>
      </c>
      <c r="B44" s="74" t="s">
        <v>170</v>
      </c>
      <c r="C44" s="30" t="s">
        <v>171</v>
      </c>
      <c r="D44" s="32">
        <f>SUM(D45:D50)</f>
        <v>651372</v>
      </c>
      <c r="E44" s="33">
        <f>SUM(E45:E50)</f>
        <v>656881</v>
      </c>
      <c r="F44" s="34">
        <f>SUM(F45:F50)</f>
        <v>345755.45</v>
      </c>
      <c r="G44" s="73">
        <f t="shared" si="0"/>
        <v>52.6359340580714</v>
      </c>
      <c r="H44" s="65"/>
      <c r="I44" s="65"/>
      <c r="J44" s="65"/>
      <c r="K44" s="13"/>
    </row>
    <row r="45" spans="1:11" ht="19.5" customHeight="1">
      <c r="A45" s="76" t="s">
        <v>172</v>
      </c>
      <c r="B45" s="76" t="s">
        <v>173</v>
      </c>
      <c r="C45" s="35" t="s">
        <v>174</v>
      </c>
      <c r="D45" s="38">
        <v>118928</v>
      </c>
      <c r="E45" s="38">
        <f>130405+2000</f>
        <v>132405</v>
      </c>
      <c r="F45" s="50">
        <v>62141.12</v>
      </c>
      <c r="G45" s="77">
        <f t="shared" si="0"/>
        <v>46.9326082851856</v>
      </c>
      <c r="H45" s="65"/>
      <c r="I45" s="65"/>
      <c r="J45" s="65"/>
      <c r="K45" s="13"/>
    </row>
    <row r="46" spans="1:11" ht="19.5" customHeight="1">
      <c r="A46" s="76" t="s">
        <v>175</v>
      </c>
      <c r="B46" s="76" t="s">
        <v>176</v>
      </c>
      <c r="C46" s="35" t="s">
        <v>177</v>
      </c>
      <c r="D46" s="38">
        <v>207320</v>
      </c>
      <c r="E46" s="38">
        <f>207320-8210</f>
        <v>199110</v>
      </c>
      <c r="F46" s="50">
        <v>108577.14</v>
      </c>
      <c r="G46" s="77">
        <f t="shared" si="0"/>
        <v>54.53123399126111</v>
      </c>
      <c r="H46" s="65"/>
      <c r="I46" s="65"/>
      <c r="J46" s="65"/>
      <c r="K46" s="13"/>
    </row>
    <row r="47" spans="1:11" ht="19.5" customHeight="1">
      <c r="A47" s="76" t="s">
        <v>178</v>
      </c>
      <c r="B47" s="76" t="s">
        <v>176</v>
      </c>
      <c r="C47" s="35" t="s">
        <v>179</v>
      </c>
      <c r="D47" s="44">
        <v>201643</v>
      </c>
      <c r="E47" s="38">
        <v>201643</v>
      </c>
      <c r="F47" s="52">
        <v>117355.43</v>
      </c>
      <c r="G47" s="77">
        <f t="shared" si="0"/>
        <v>58.19960524292934</v>
      </c>
      <c r="H47" s="65"/>
      <c r="I47" s="65"/>
      <c r="J47" s="65"/>
      <c r="K47" s="13"/>
    </row>
    <row r="48" spans="1:11" ht="19.5" customHeight="1">
      <c r="A48" s="76" t="s">
        <v>180</v>
      </c>
      <c r="B48" s="76" t="s">
        <v>181</v>
      </c>
      <c r="C48" s="35" t="s">
        <v>182</v>
      </c>
      <c r="D48" s="44">
        <v>106110</v>
      </c>
      <c r="E48" s="38">
        <v>106352</v>
      </c>
      <c r="F48" s="52">
        <v>57266.76</v>
      </c>
      <c r="G48" s="77">
        <f t="shared" si="0"/>
        <v>53.846434481721076</v>
      </c>
      <c r="H48" s="65"/>
      <c r="I48" s="65"/>
      <c r="J48" s="65"/>
      <c r="K48" s="13"/>
    </row>
    <row r="49" spans="1:11" ht="19.5" customHeight="1">
      <c r="A49" s="76" t="s">
        <v>183</v>
      </c>
      <c r="B49" s="76" t="s">
        <v>184</v>
      </c>
      <c r="C49" s="35" t="s">
        <v>185</v>
      </c>
      <c r="D49" s="44">
        <v>25</v>
      </c>
      <c r="E49" s="38">
        <v>25</v>
      </c>
      <c r="F49" s="52">
        <v>0</v>
      </c>
      <c r="G49" s="77">
        <f t="shared" si="0"/>
        <v>0</v>
      </c>
      <c r="H49" s="65"/>
      <c r="I49" s="65"/>
      <c r="J49" s="65"/>
      <c r="K49" s="13"/>
    </row>
    <row r="50" spans="1:11" ht="19.5" customHeight="1">
      <c r="A50" s="76" t="s">
        <v>186</v>
      </c>
      <c r="B50" s="76" t="s">
        <v>187</v>
      </c>
      <c r="C50" s="35" t="s">
        <v>188</v>
      </c>
      <c r="D50" s="38">
        <v>17346</v>
      </c>
      <c r="E50" s="38">
        <v>17346</v>
      </c>
      <c r="F50" s="50">
        <v>415</v>
      </c>
      <c r="G50" s="77">
        <f t="shared" si="0"/>
        <v>2.3924824166954917</v>
      </c>
      <c r="H50" s="65"/>
      <c r="I50" s="65"/>
      <c r="J50" s="65"/>
      <c r="K50" s="13"/>
    </row>
    <row r="51" spans="1:11" ht="19.5" customHeight="1">
      <c r="A51" s="86" t="s">
        <v>77</v>
      </c>
      <c r="B51" s="87" t="s">
        <v>78</v>
      </c>
      <c r="C51" s="22" t="s">
        <v>189</v>
      </c>
      <c r="D51" s="26">
        <f>D52+D54+D57+D59+D63</f>
        <v>3820280</v>
      </c>
      <c r="E51" s="26">
        <f>E52+E54+E57+E59+E63</f>
        <v>4010420</v>
      </c>
      <c r="F51" s="27">
        <f>F52+F54+F57+F59+F63</f>
        <v>79315.21</v>
      </c>
      <c r="G51" s="73">
        <f t="shared" si="0"/>
        <v>1.9777282678622192</v>
      </c>
      <c r="H51" s="65"/>
      <c r="I51" s="65"/>
      <c r="J51" s="65"/>
      <c r="K51" s="13"/>
    </row>
    <row r="52" spans="1:11" ht="19.5" customHeight="1">
      <c r="A52" s="74" t="s">
        <v>80</v>
      </c>
      <c r="B52" s="87" t="s">
        <v>81</v>
      </c>
      <c r="C52" s="74" t="s">
        <v>82</v>
      </c>
      <c r="D52" s="32">
        <f>D53</f>
        <v>12000</v>
      </c>
      <c r="E52" s="33">
        <f>E53</f>
        <v>12000</v>
      </c>
      <c r="F52" s="75">
        <f>F53</f>
        <v>5109.29</v>
      </c>
      <c r="G52" s="73">
        <f t="shared" si="0"/>
        <v>42.577416666666664</v>
      </c>
      <c r="H52" s="65"/>
      <c r="I52" s="65"/>
      <c r="J52" s="65"/>
      <c r="K52" s="13"/>
    </row>
    <row r="53" spans="1:11" ht="19.5" customHeight="1">
      <c r="A53" s="76" t="s">
        <v>83</v>
      </c>
      <c r="B53" s="76" t="s">
        <v>83</v>
      </c>
      <c r="C53" s="35" t="s">
        <v>190</v>
      </c>
      <c r="D53" s="44">
        <v>12000</v>
      </c>
      <c r="E53" s="38">
        <v>12000</v>
      </c>
      <c r="F53" s="52">
        <v>5109.29</v>
      </c>
      <c r="G53" s="77">
        <f t="shared" si="0"/>
        <v>42.577416666666664</v>
      </c>
      <c r="H53" s="65"/>
      <c r="I53" s="65"/>
      <c r="J53" s="65"/>
      <c r="K53" s="13"/>
    </row>
    <row r="54" spans="1:11" ht="19.5" customHeight="1">
      <c r="A54" s="74" t="s">
        <v>111</v>
      </c>
      <c r="B54" s="74" t="s">
        <v>112</v>
      </c>
      <c r="C54" s="30" t="s">
        <v>113</v>
      </c>
      <c r="D54" s="32">
        <f>SUM(D55:D56)</f>
        <v>1974320</v>
      </c>
      <c r="E54" s="33">
        <f>SUM(E55:E56)</f>
        <v>1583440</v>
      </c>
      <c r="F54" s="34">
        <f>SUM(F55:F56)</f>
        <v>19348.2</v>
      </c>
      <c r="G54" s="73">
        <f t="shared" si="0"/>
        <v>1.2219092608497955</v>
      </c>
      <c r="H54" s="65"/>
      <c r="I54" s="65"/>
      <c r="J54" s="65"/>
      <c r="K54" s="13"/>
    </row>
    <row r="55" spans="1:11" ht="19.5" customHeight="1">
      <c r="A55" s="76" t="s">
        <v>114</v>
      </c>
      <c r="B55" s="76" t="s">
        <v>115</v>
      </c>
      <c r="C55" s="35" t="s">
        <v>191</v>
      </c>
      <c r="D55" s="38">
        <v>1696790</v>
      </c>
      <c r="E55" s="38">
        <f>1696790-24000-15000-153350</f>
        <v>1504440</v>
      </c>
      <c r="F55" s="50">
        <v>19348.2</v>
      </c>
      <c r="G55" s="77">
        <f t="shared" si="0"/>
        <v>1.286073223259153</v>
      </c>
      <c r="H55" s="88"/>
      <c r="I55" s="65"/>
      <c r="J55" s="89"/>
      <c r="K55" s="13"/>
    </row>
    <row r="56" spans="1:11" ht="19.5" customHeight="1">
      <c r="A56" s="76" t="s">
        <v>115</v>
      </c>
      <c r="B56" s="76" t="s">
        <v>119</v>
      </c>
      <c r="C56" s="35" t="s">
        <v>192</v>
      </c>
      <c r="D56" s="38">
        <v>277530</v>
      </c>
      <c r="E56" s="38">
        <f>277530+10500-16000-193030</f>
        <v>79000</v>
      </c>
      <c r="F56" s="50">
        <v>0</v>
      </c>
      <c r="G56" s="77">
        <f t="shared" si="0"/>
        <v>0</v>
      </c>
      <c r="H56" s="65"/>
      <c r="I56" s="65"/>
      <c r="J56" s="65"/>
      <c r="K56" s="13"/>
    </row>
    <row r="57" spans="1:11" ht="19.5" customHeight="1">
      <c r="A57" s="74" t="s">
        <v>121</v>
      </c>
      <c r="B57" s="74" t="s">
        <v>122</v>
      </c>
      <c r="C57" s="30" t="s">
        <v>123</v>
      </c>
      <c r="D57" s="33">
        <f>SUM(D58)</f>
        <v>390082</v>
      </c>
      <c r="E57" s="33">
        <f>SUM(E58)</f>
        <v>390082</v>
      </c>
      <c r="F57" s="34">
        <f>SUM(F58)</f>
        <v>0</v>
      </c>
      <c r="G57" s="73">
        <f t="shared" si="0"/>
        <v>0</v>
      </c>
      <c r="H57" s="65"/>
      <c r="I57" s="65"/>
      <c r="J57" s="65"/>
      <c r="K57" s="13"/>
    </row>
    <row r="58" spans="1:11" ht="19.5" customHeight="1">
      <c r="A58" s="76" t="s">
        <v>126</v>
      </c>
      <c r="B58" s="76" t="s">
        <v>127</v>
      </c>
      <c r="C58" s="35" t="s">
        <v>193</v>
      </c>
      <c r="D58" s="38">
        <v>390082</v>
      </c>
      <c r="E58" s="38">
        <v>390082</v>
      </c>
      <c r="F58" s="50">
        <v>0</v>
      </c>
      <c r="G58" s="77">
        <f t="shared" si="0"/>
        <v>0</v>
      </c>
      <c r="H58" s="65"/>
      <c r="I58" s="65"/>
      <c r="J58" s="65"/>
      <c r="K58" s="13"/>
    </row>
    <row r="59" spans="1:11" ht="19.5" customHeight="1">
      <c r="A59" s="74" t="s">
        <v>131</v>
      </c>
      <c r="B59" s="74" t="s">
        <v>132</v>
      </c>
      <c r="C59" s="30" t="s">
        <v>133</v>
      </c>
      <c r="D59" s="32">
        <f>SUM(D60:D61)</f>
        <v>506228</v>
      </c>
      <c r="E59" s="33">
        <f>SUM(E60:E62)</f>
        <v>761248</v>
      </c>
      <c r="F59" s="34">
        <f>SUM(F60:F62)</f>
        <v>54857.72</v>
      </c>
      <c r="G59" s="73">
        <f t="shared" si="0"/>
        <v>7.206287569885241</v>
      </c>
      <c r="H59" s="88"/>
      <c r="I59" s="65"/>
      <c r="J59" s="88"/>
      <c r="K59" s="13"/>
    </row>
    <row r="60" spans="1:11" ht="19.5" customHeight="1">
      <c r="A60" s="76" t="s">
        <v>115</v>
      </c>
      <c r="B60" s="76" t="s">
        <v>102</v>
      </c>
      <c r="C60" s="35" t="s">
        <v>194</v>
      </c>
      <c r="D60" s="38">
        <v>421228</v>
      </c>
      <c r="E60" s="38">
        <f>421228-66620</f>
        <v>354608</v>
      </c>
      <c r="F60" s="50">
        <v>14138</v>
      </c>
      <c r="G60" s="77">
        <f t="shared" si="0"/>
        <v>3.986937688941028</v>
      </c>
      <c r="H60" s="65"/>
      <c r="I60" s="65"/>
      <c r="J60" s="65"/>
      <c r="K60" s="13"/>
    </row>
    <row r="61" spans="1:11" ht="19.5" customHeight="1">
      <c r="A61" s="76" t="s">
        <v>136</v>
      </c>
      <c r="B61" s="76" t="s">
        <v>102</v>
      </c>
      <c r="C61" s="35" t="s">
        <v>137</v>
      </c>
      <c r="D61" s="44">
        <v>85000</v>
      </c>
      <c r="E61" s="38">
        <f>85000+16000+126000+179640</f>
        <v>406640</v>
      </c>
      <c r="F61" s="50">
        <v>40719.72</v>
      </c>
      <c r="G61" s="77">
        <f t="shared" si="0"/>
        <v>10.013702537871335</v>
      </c>
      <c r="H61" s="49"/>
      <c r="I61" s="48"/>
      <c r="J61" s="65"/>
      <c r="K61" s="13"/>
    </row>
    <row r="62" spans="1:11" ht="19.5" customHeight="1">
      <c r="A62" s="76" t="s">
        <v>138</v>
      </c>
      <c r="B62" s="76" t="s">
        <v>91</v>
      </c>
      <c r="C62" s="35" t="s">
        <v>139</v>
      </c>
      <c r="D62" s="44">
        <v>0</v>
      </c>
      <c r="E62" s="38">
        <v>0</v>
      </c>
      <c r="F62" s="52">
        <v>0</v>
      </c>
      <c r="G62" s="77">
        <v>0</v>
      </c>
      <c r="H62" s="65"/>
      <c r="I62" s="65"/>
      <c r="J62" s="89"/>
      <c r="K62" s="13"/>
    </row>
    <row r="63" spans="1:11" ht="19.5" customHeight="1">
      <c r="A63" s="74" t="s">
        <v>155</v>
      </c>
      <c r="B63" s="74" t="s">
        <v>156</v>
      </c>
      <c r="C63" s="30" t="s">
        <v>157</v>
      </c>
      <c r="D63" s="32">
        <f>D64+D65+D66</f>
        <v>937650</v>
      </c>
      <c r="E63" s="33">
        <f>E64+E65+E66</f>
        <v>1263650</v>
      </c>
      <c r="F63" s="34">
        <f>F64+F65+F66</f>
        <v>0</v>
      </c>
      <c r="G63" s="73">
        <f t="shared" si="0"/>
        <v>0</v>
      </c>
      <c r="H63" s="65"/>
      <c r="I63" s="65"/>
      <c r="J63" s="65"/>
      <c r="K63" s="13"/>
    </row>
    <row r="64" spans="1:11" ht="19.5" customHeight="1">
      <c r="A64" s="76" t="s">
        <v>115</v>
      </c>
      <c r="B64" s="76" t="s">
        <v>85</v>
      </c>
      <c r="C64" s="35" t="s">
        <v>195</v>
      </c>
      <c r="D64" s="44">
        <v>517650</v>
      </c>
      <c r="E64" s="38">
        <v>517650</v>
      </c>
      <c r="F64" s="52">
        <v>0</v>
      </c>
      <c r="G64" s="77">
        <f t="shared" si="0"/>
        <v>0</v>
      </c>
      <c r="H64" s="65"/>
      <c r="I64" s="65"/>
      <c r="J64" s="65"/>
      <c r="K64" s="13"/>
    </row>
    <row r="65" spans="1:11" ht="19.5" customHeight="1">
      <c r="A65" s="76" t="s">
        <v>115</v>
      </c>
      <c r="B65" s="76" t="s">
        <v>85</v>
      </c>
      <c r="C65" s="35" t="s">
        <v>196</v>
      </c>
      <c r="D65" s="44">
        <v>250000</v>
      </c>
      <c r="E65" s="38">
        <f>250000+326000</f>
        <v>576000</v>
      </c>
      <c r="F65" s="52">
        <v>0</v>
      </c>
      <c r="G65" s="77">
        <f t="shared" si="0"/>
        <v>0</v>
      </c>
      <c r="H65" s="65"/>
      <c r="I65" s="65"/>
      <c r="J65" s="65"/>
      <c r="K65" s="13"/>
    </row>
    <row r="66" spans="1:11" ht="19.5" customHeight="1">
      <c r="A66" s="76" t="s">
        <v>115</v>
      </c>
      <c r="B66" s="76" t="s">
        <v>85</v>
      </c>
      <c r="C66" s="35" t="s">
        <v>197</v>
      </c>
      <c r="D66" s="44">
        <v>170000</v>
      </c>
      <c r="E66" s="38">
        <v>170000</v>
      </c>
      <c r="F66" s="52">
        <v>0</v>
      </c>
      <c r="G66" s="77">
        <f t="shared" si="0"/>
        <v>0</v>
      </c>
      <c r="H66" s="65"/>
      <c r="I66" s="65"/>
      <c r="J66" s="65"/>
      <c r="K66" s="13"/>
    </row>
    <row r="67" spans="1:11" ht="19.5" customHeight="1">
      <c r="A67" s="22" t="s">
        <v>198</v>
      </c>
      <c r="B67" s="87"/>
      <c r="C67" s="24"/>
      <c r="D67" s="25">
        <f>SUM(D6+D51)</f>
        <v>18522480</v>
      </c>
      <c r="E67" s="26">
        <f>E51+E6</f>
        <v>19099594.94</v>
      </c>
      <c r="F67" s="27">
        <f>F51+F6</f>
        <v>9167361.3</v>
      </c>
      <c r="G67" s="73">
        <f t="shared" si="0"/>
        <v>47.997673923445</v>
      </c>
      <c r="H67" s="65"/>
      <c r="I67" s="65"/>
      <c r="J67" s="65"/>
      <c r="K67" s="13"/>
    </row>
    <row r="68" spans="5:11" ht="12.75">
      <c r="E68" s="29"/>
      <c r="H68" s="13"/>
      <c r="I68" s="13"/>
      <c r="J68" s="13"/>
      <c r="K68" s="13"/>
    </row>
    <row r="69" spans="5:11" ht="12.75">
      <c r="E69" s="29"/>
      <c r="H69" s="13"/>
      <c r="I69" s="13"/>
      <c r="J69" s="13"/>
      <c r="K69" s="13"/>
    </row>
    <row r="70" spans="5:11" ht="12.75">
      <c r="E70" s="29"/>
      <c r="H70" s="13"/>
      <c r="I70" s="13"/>
      <c r="J70" s="13"/>
      <c r="K70" s="13"/>
    </row>
    <row r="71" spans="5:11" ht="12.75">
      <c r="E71" s="29"/>
      <c r="H71" s="13"/>
      <c r="I71" s="13"/>
      <c r="J71" s="13"/>
      <c r="K71" s="13"/>
    </row>
    <row r="72" spans="5:11" ht="12.75">
      <c r="E72" s="29"/>
      <c r="H72" s="13"/>
      <c r="I72" s="13"/>
      <c r="J72" s="13"/>
      <c r="K72" s="13"/>
    </row>
    <row r="73" spans="5:11" ht="12.75">
      <c r="E73" s="29"/>
      <c r="H73" s="13"/>
      <c r="I73" s="13"/>
      <c r="J73" s="13"/>
      <c r="K73" s="13"/>
    </row>
    <row r="74" spans="5:11" ht="12.75">
      <c r="E74" s="29"/>
      <c r="H74" s="13"/>
      <c r="I74" s="13"/>
      <c r="J74" s="13"/>
      <c r="K74" s="13"/>
    </row>
    <row r="75" spans="8:11" ht="12.75">
      <c r="H75" s="13"/>
      <c r="I75" s="13"/>
      <c r="J75" s="13"/>
      <c r="K75" s="13"/>
    </row>
    <row r="76" spans="8:11" ht="12.75">
      <c r="H76" s="13"/>
      <c r="I76" s="13"/>
      <c r="J76" s="13"/>
      <c r="K76" s="13"/>
    </row>
    <row r="77" spans="8:11" ht="12.75">
      <c r="H77" s="13"/>
      <c r="I77" s="13"/>
      <c r="J77" s="13"/>
      <c r="K77" s="13"/>
    </row>
    <row r="78" spans="8:11" ht="12.75">
      <c r="H78" s="13"/>
      <c r="I78" s="13"/>
      <c r="J78" s="13"/>
      <c r="K78" s="13"/>
    </row>
    <row r="79" spans="8:11" ht="12.75">
      <c r="H79" s="13"/>
      <c r="I79" s="13"/>
      <c r="J79" s="13"/>
      <c r="K79" s="13"/>
    </row>
    <row r="80" spans="8:11" ht="12.75">
      <c r="H80" s="13"/>
      <c r="I80" s="13"/>
      <c r="J80" s="13"/>
      <c r="K80" s="13"/>
    </row>
    <row r="81" spans="8:11" ht="12.75">
      <c r="H81" s="13"/>
      <c r="I81" s="13"/>
      <c r="J81" s="13"/>
      <c r="K81" s="13"/>
    </row>
    <row r="82" spans="8:11" ht="12.75">
      <c r="H82" s="13"/>
      <c r="I82" s="13"/>
      <c r="J82" s="13"/>
      <c r="K82" s="13"/>
    </row>
    <row r="83" spans="8:11" ht="12.75">
      <c r="H83" s="13"/>
      <c r="I83" s="13"/>
      <c r="J83" s="13"/>
      <c r="K83" s="13"/>
    </row>
    <row r="84" spans="8:11" ht="12.75">
      <c r="H84" s="13"/>
      <c r="I84" s="13"/>
      <c r="J84" s="13"/>
      <c r="K84" s="13"/>
    </row>
    <row r="85" spans="8:11" ht="12.75">
      <c r="H85" s="13"/>
      <c r="I85" s="13"/>
      <c r="J85" s="13"/>
      <c r="K85" s="13"/>
    </row>
    <row r="86" spans="8:11" ht="12.75">
      <c r="H86" s="13"/>
      <c r="I86" s="13"/>
      <c r="J86" s="13"/>
      <c r="K86" s="13"/>
    </row>
    <row r="87" spans="8:11" ht="12.75">
      <c r="H87" s="13"/>
      <c r="I87" s="13"/>
      <c r="J87" s="13"/>
      <c r="K87" s="13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2012-09-19T07:16:55Z</cp:lastPrinted>
  <dcterms:created xsi:type="dcterms:W3CDTF">2012-09-19T07:06:02Z</dcterms:created>
  <dcterms:modified xsi:type="dcterms:W3CDTF">2012-09-19T07:41:19Z</dcterms:modified>
  <cp:category/>
  <cp:version/>
  <cp:contentType/>
  <cp:contentStatus/>
</cp:coreProperties>
</file>