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975" activeTab="0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<sst xmlns="http://schemas.openxmlformats.org/spreadsheetml/2006/main" count="287" uniqueCount="207">
  <si>
    <t>Mestská časť Bratislava-Nové Mesto</t>
  </si>
  <si>
    <t xml:space="preserve">          Miestny úrad Bratislava</t>
  </si>
  <si>
    <t xml:space="preserve">      Junácka 1, 832 91 Bratislava</t>
  </si>
  <si>
    <t xml:space="preserve">                                                                                                                                           Čerpanie rozpočtu k 31.12.2012 - Výdavky</t>
  </si>
  <si>
    <t>Schválený</t>
  </si>
  <si>
    <t>Upravený</t>
  </si>
  <si>
    <t>Skutočnosť</t>
  </si>
  <si>
    <t>%</t>
  </si>
  <si>
    <t xml:space="preserve">V Ý D A V K Y </t>
  </si>
  <si>
    <t>rozpočet</t>
  </si>
  <si>
    <t>december</t>
  </si>
  <si>
    <t>plnenia</t>
  </si>
  <si>
    <t>(v EUR)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</si>
  <si>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</si>
  <si>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</si>
  <si>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</si>
  <si>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</si>
  <si>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</si>
  <si>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</si>
  <si>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</si>
  <si>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</si>
  <si>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</si>
  <si>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</si>
  <si>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</si>
  <si>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</si>
  <si>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</si>
  <si>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</si>
  <si>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</si>
  <si>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do NR SR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</si>
  <si>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</si>
  <si>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</si>
  <si>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</si>
  <si>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</si>
  <si>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</si>
  <si>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</si>
  <si>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</si>
  <si>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</si>
  <si>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</si>
  <si>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</si>
  <si>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</si>
  <si>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</si>
  <si>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</si>
  <si>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</si>
  <si>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</si>
  <si>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</si>
  <si>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</si>
  <si>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</si>
  <si>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</si>
  <si>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</si>
  <si>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</si>
  <si>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</si>
  <si>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</si>
  <si>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</si>
  <si>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</si>
  <si>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</si>
  <si>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</si>
  <si>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</si>
  <si>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</si>
  <si>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</si>
  <si>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</si>
  <si>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</si>
  <si>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</si>
  <si>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</si>
  <si>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</si>
  <si>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</si>
  <si>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</si>
  <si>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</si>
  <si>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</si>
  <si>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</si>
  <si>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</si>
  <si>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</si>
  <si>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</si>
  <si>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</si>
  <si>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</si>
  <si>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</si>
  <si>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</si>
  <si>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</si>
  <si>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</si>
  <si>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</si>
  <si>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</si>
  <si>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</si>
  <si>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</si>
  <si>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 xml:space="preserve">          Školak klub</t>
  </si>
  <si>
    <t>7.3</t>
  </si>
  <si>
    <t xml:space="preserve">          Stredisko kultúry</t>
  </si>
  <si>
    <t>7.4</t>
  </si>
  <si>
    <t>2.0.5</t>
  </si>
  <si>
    <t xml:space="preserve">          Knižnica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</si>
  <si>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</si>
  <si>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</si>
  <si>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</si>
  <si>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</si>
  <si>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</si>
  <si>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</si>
  <si>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</si>
  <si>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</si>
  <si>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</si>
  <si>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</si>
  <si>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</si>
  <si>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</si>
  <si>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</si>
  <si>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</si>
  <si>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</si>
  <si>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</si>
  <si>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</si>
  <si>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</si>
  <si>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</si>
  <si>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</si>
  <si>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</si>
  <si>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</si>
  <si>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</si>
  <si>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</si>
  <si>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</si>
  <si>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</si>
  <si>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</si>
  <si>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</si>
  <si>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</si>
  <si>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</si>
  <si>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</si>
  <si>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</si>
  <si>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</si>
  <si>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</si>
  <si>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</si>
  <si>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</si>
  <si>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</si>
  <si>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</si>
  <si>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</si>
  <si>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</si>
  <si>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</si>
  <si>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</si>
  <si>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</si>
  <si>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</si>
  <si>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 Modernizácia strojového parku EKO</t>
  </si>
  <si>
    <t xml:space="preserve">           Rozvoj obcí - výstavba miest a obcí</t>
  </si>
  <si>
    <t xml:space="preserve">          ZŠ - tuz. kap. granty a transfery</t>
  </si>
  <si>
    <t>+3399,44</t>
  </si>
  <si>
    <t xml:space="preserve">          Stavebné úpravy ZŠ s MŠ Odborárska</t>
  </si>
  <si>
    <t xml:space="preserve">          Rekonštrukcia škôl a predškolských zariadení</t>
  </si>
  <si>
    <t xml:space="preserve">          Proj.dokum.-Rek.škôl a predšk.</t>
  </si>
  <si>
    <t xml:space="preserve">          ZŠ - budovanie dets.ihrísk - revitalizácia</t>
  </si>
  <si>
    <t>Výdavky celkom</t>
  </si>
  <si>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31.12.2012 - Príjmy</t>
    </r>
  </si>
  <si>
    <t>P R Í J M Y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</si>
  <si>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</si>
  <si>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</si>
  <si>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</si>
  <si>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</si>
  <si>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</si>
  <si>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</si>
  <si>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</si>
  <si>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</si>
  <si>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</si>
  <si>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</si>
  <si>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</si>
  <si>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</si>
  <si>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</si>
  <si>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vlastníctva a z podnikania</t>
  </si>
  <si>
    <t>Príjmy z vlastníctva majetku MČ-BNM</t>
  </si>
  <si>
    <t>Príjmy z vlastníctva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</si>
  <si>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</si>
  <si>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</si>
  <si>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</si>
  <si>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</si>
  <si>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</si>
  <si>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</si>
  <si>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</si>
  <si>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</si>
  <si>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noviny HNM</t>
  </si>
  <si>
    <t xml:space="preserve">          EKO podnik VPS</t>
  </si>
  <si>
    <t xml:space="preserve">          správa bytov</t>
  </si>
  <si>
    <t xml:space="preserve">          správa obecných úradov</t>
  </si>
  <si>
    <t>Úroky z dom. úverov, pôžičiek a vkladov</t>
  </si>
  <si>
    <t>Úroky MČ-BNM</t>
  </si>
  <si>
    <t>Úroky ZŠ s MŠ</t>
  </si>
  <si>
    <t>Iné nedaň. príjmy-vratky,náhrady z poist. plnenia</t>
  </si>
  <si>
    <t>Iné nedaňové príjmy MČ-BNM</t>
  </si>
  <si>
    <t>Iné nedaňpvé príjmy ZŠ s MŠ</t>
  </si>
  <si>
    <t>Bežné a všeobecné granty a transfery</t>
  </si>
  <si>
    <t>Granty MÚ a ZŠsMŠ</t>
  </si>
  <si>
    <t>Transfery na rôznej úrovni</t>
  </si>
  <si>
    <t>v tom: na matričnú činnosť</t>
  </si>
  <si>
    <t>,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</si>
  <si>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</si>
  <si>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</si>
  <si>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</si>
  <si>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</si>
  <si>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</si>
  <si>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</si>
  <si>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</si>
  <si>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</si>
  <si>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Seniorfest a na Šport.leto od BsK</t>
  </si>
  <si>
    <t xml:space="preserve">          na BV z KŠÚ pre ZŠ s MŠ Cádrova</t>
  </si>
  <si>
    <t xml:space="preserve">          na  BV- nákup knižničného fondu</t>
  </si>
  <si>
    <t xml:space="preserve">          na BV - Podpora športových aktivít pre žiakov </t>
  </si>
  <si>
    <t xml:space="preserve">          na BV-Letné filmové pondelky-dotácia BSK</t>
  </si>
  <si>
    <t xml:space="preserve">          na voľby do NR SR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</si>
  <si>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</si>
  <si>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</si>
  <si>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</si>
  <si>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</si>
  <si>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</si>
  <si>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ZŠ - tuz. kap. granty a transfery</t>
  </si>
  <si>
    <t>Transfery v rámci verejnej správy</t>
  </si>
  <si>
    <t>Finančné operácie</t>
  </si>
  <si>
    <t>Prevody z rezervného fondu</t>
  </si>
  <si>
    <t>Zostatok prostriedkov z minulých rokov</t>
  </si>
  <si>
    <t>Príjmy celkom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</si>
</sst>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5">
    <font>
      <sz val="10"/>
      <name val="Arial"/>
      <family val="0"/>
    </font>
    <font>
      <b/>
      <i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6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2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right"/>
    </xf>
    <xf numFmtId="17" fontId="5" fillId="0" borderId="6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right"/>
    </xf>
    <xf numFmtId="49" fontId="7" fillId="0" borderId="8" xfId="0" applyNumberFormat="1" applyFont="1" applyBorder="1" applyAlignment="1">
      <alignment horizontal="left"/>
    </xf>
    <xf numFmtId="0" fontId="7" fillId="0" borderId="8" xfId="0" applyFont="1" applyBorder="1" applyAlignment="1">
      <alignment/>
    </xf>
    <xf numFmtId="3" fontId="7" fillId="0" borderId="8" xfId="0" applyNumberFormat="1" applyFont="1" applyFill="1" applyBorder="1" applyAlignment="1">
      <alignment/>
    </xf>
    <xf numFmtId="4" fontId="7" fillId="0" borderId="8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49" fontId="5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4" fontId="5" fillId="0" borderId="8" xfId="0" applyNumberFormat="1" applyFont="1" applyFill="1" applyBorder="1" applyAlignment="1">
      <alignment/>
    </xf>
    <xf numFmtId="49" fontId="4" fillId="0" borderId="8" xfId="0" applyNumberFormat="1" applyFont="1" applyBorder="1" applyAlignment="1">
      <alignment/>
    </xf>
    <xf numFmtId="3" fontId="4" fillId="0" borderId="8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/>
    </xf>
    <xf numFmtId="164" fontId="8" fillId="0" borderId="8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8" xfId="0" applyNumberFormat="1" applyFont="1" applyFill="1" applyBorder="1" applyAlignment="1">
      <alignment/>
    </xf>
    <xf numFmtId="3" fontId="9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49" fontId="7" fillId="0" borderId="8" xfId="0" applyNumberFormat="1" applyFont="1" applyBorder="1" applyAlignment="1">
      <alignment horizontal="right"/>
    </xf>
    <xf numFmtId="49" fontId="7" fillId="0" borderId="8" xfId="0" applyNumberFormat="1" applyFont="1" applyBorder="1" applyAlignment="1">
      <alignment/>
    </xf>
    <xf numFmtId="0" fontId="4" fillId="0" borderId="8" xfId="0" applyFont="1" applyFill="1" applyBorder="1" applyAlignment="1">
      <alignment horizontal="left"/>
    </xf>
    <xf numFmtId="0" fontId="8" fillId="0" borderId="8" xfId="0" applyFont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3" fontId="7" fillId="0" borderId="8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4" fillId="0" borderId="9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5" fillId="0" borderId="8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4" fontId="1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4" fillId="0" borderId="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49" fontId="5" fillId="0" borderId="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tabSelected="1" workbookViewId="0" topLeftCell="A1">
      <selection activeCell="H10" sqref="H10"/>
    </sheetView>
  </sheetViews>
  <sheetFormatPr defaultColWidth="9.140625" defaultRowHeight="12.75"/>
  <cols>
    <col min="3" max="3" width="49.421875" style="0" bestFit="1" customWidth="1"/>
    <col min="4" max="4" width="14.8515625" style="0" customWidth="1"/>
    <col min="5" max="5" width="16.8515625" style="0" customWidth="1"/>
    <col min="6" max="6" width="17.8515625" style="0" customWidth="1"/>
    <col min="7" max="7" width="10.8515625" style="0" customWidth="1"/>
    <col min="8" max="8" width="18.57421875" style="0" customWidth="1"/>
  </cols>
  <sheetData>
    <row r="1" spans="1:3" ht="12.75">
      <c r="A1" s="1" t="s">
        <v>0</v>
      </c>
      <c r="B1" s="1"/>
      <c r="C1" s="1"/>
    </row>
    <row r="2" spans="1:3" ht="12.75">
      <c r="A2" s="1" t="s">
        <v>1</v>
      </c>
      <c r="B2" s="1"/>
      <c r="C2" s="1"/>
    </row>
    <row r="3" spans="1:3" ht="12.75">
      <c r="A3" s="1" t="s">
        <v>2</v>
      </c>
      <c r="B3" s="1"/>
      <c r="C3" s="1"/>
    </row>
    <row r="4" spans="1:7" ht="25.5">
      <c r="A4" s="2" t="s">
        <v>3</v>
      </c>
      <c r="B4" s="3"/>
      <c r="C4" s="3"/>
      <c r="D4" s="3"/>
      <c r="E4" s="4"/>
      <c r="F4" s="4"/>
      <c r="G4" s="4"/>
    </row>
    <row r="5" spans="1:9" ht="12.75">
      <c r="A5" s="5"/>
      <c r="B5" s="5"/>
      <c r="C5" s="5"/>
      <c r="D5" s="5"/>
      <c r="E5" s="6"/>
      <c r="F5" s="7"/>
      <c r="G5" s="8"/>
      <c r="H5" s="45"/>
      <c r="I5" s="45"/>
    </row>
    <row r="6" spans="1:13" ht="15.75">
      <c r="A6" s="9"/>
      <c r="B6" s="10"/>
      <c r="C6" s="11"/>
      <c r="D6" s="12" t="s">
        <v>4</v>
      </c>
      <c r="E6" s="53" t="s">
        <v>5</v>
      </c>
      <c r="F6" s="86" t="s">
        <v>6</v>
      </c>
      <c r="G6" s="14" t="s">
        <v>7</v>
      </c>
      <c r="H6" s="80"/>
      <c r="I6" s="8"/>
      <c r="J6" s="81"/>
      <c r="K6" s="81"/>
      <c r="L6" s="81"/>
      <c r="M6" s="81"/>
    </row>
    <row r="7" spans="1:13" ht="15.75">
      <c r="A7" s="90" t="s">
        <v>8</v>
      </c>
      <c r="B7" s="91"/>
      <c r="C7" s="92"/>
      <c r="D7" s="15" t="s">
        <v>9</v>
      </c>
      <c r="E7" s="54" t="s">
        <v>9</v>
      </c>
      <c r="F7" s="87" t="s">
        <v>10</v>
      </c>
      <c r="G7" s="17" t="s">
        <v>11</v>
      </c>
      <c r="H7" s="80"/>
      <c r="I7" s="8"/>
      <c r="J7" s="81"/>
      <c r="K7" s="81"/>
      <c r="L7" s="81"/>
      <c r="M7" s="81"/>
    </row>
    <row r="8" spans="1:13" ht="15.75">
      <c r="A8" s="18"/>
      <c r="B8" s="19"/>
      <c r="C8" s="20" t="s">
        <v>12</v>
      </c>
      <c r="D8" s="15">
        <v>2012</v>
      </c>
      <c r="E8" s="83">
        <v>41274</v>
      </c>
      <c r="F8" s="88">
        <v>2012</v>
      </c>
      <c r="G8" s="85">
        <v>2012</v>
      </c>
      <c r="H8" s="80"/>
      <c r="I8" s="8"/>
      <c r="J8" s="81"/>
      <c r="K8" s="81"/>
      <c r="L8" s="81"/>
      <c r="M8" s="81"/>
    </row>
    <row r="9" spans="1:13" ht="15.75">
      <c r="A9" s="22" t="s">
        <v>13</v>
      </c>
      <c r="B9" s="23" t="s">
        <v>14</v>
      </c>
      <c r="C9" s="24" t="s">
        <v>15</v>
      </c>
      <c r="D9" s="25">
        <f>SUM(D10+D17+D19+D22+D26+D30+D34+D41+D47)</f>
        <v>14702200</v>
      </c>
      <c r="E9" s="26">
        <f>E10+E17+E19+E22+E26+E30+E34+E41+E47</f>
        <v>15342820.7</v>
      </c>
      <c r="F9" s="84">
        <f>F10+F17+F19+F22+F26+F30+F34+F41+F47</f>
        <v>15283821.669999998</v>
      </c>
      <c r="G9" s="89">
        <f aca="true" t="shared" si="0" ref="G9:G22">F9*100/E9</f>
        <v>99.61546164715331</v>
      </c>
      <c r="H9" s="80"/>
      <c r="I9" s="8"/>
      <c r="J9" s="81"/>
      <c r="K9" s="81"/>
      <c r="L9" s="81"/>
      <c r="M9" s="81"/>
    </row>
    <row r="10" spans="1:13" ht="15.75">
      <c r="A10" s="28" t="s">
        <v>16</v>
      </c>
      <c r="B10" s="28" t="s">
        <v>17</v>
      </c>
      <c r="C10" s="28" t="s">
        <v>18</v>
      </c>
      <c r="D10" s="29">
        <f>SUM(D11:D16)</f>
        <v>2789075</v>
      </c>
      <c r="E10" s="30">
        <f>SUM(E11:E16)</f>
        <v>2773451.02</v>
      </c>
      <c r="F10" s="30">
        <f>F11+F12+F13+F14+F15+F16</f>
        <v>2551884.48</v>
      </c>
      <c r="G10" s="27">
        <f t="shared" si="0"/>
        <v>92.01116088215612</v>
      </c>
      <c r="H10" s="80"/>
      <c r="I10" s="8"/>
      <c r="J10" s="81"/>
      <c r="K10" s="81"/>
      <c r="L10" s="81"/>
      <c r="M10" s="81"/>
    </row>
    <row r="11" spans="1:13" ht="15.75">
      <c r="A11" s="31" t="s">
        <v>19</v>
      </c>
      <c r="B11" s="31" t="s">
        <v>19</v>
      </c>
      <c r="C11" s="31" t="s">
        <v>20</v>
      </c>
      <c r="D11" s="32">
        <v>2569659</v>
      </c>
      <c r="E11" s="33">
        <f>2515125.42-2424+36168-76332+13000+2682-2000-18570+3084.42-262-1970-2477-157</f>
        <v>2465867.84</v>
      </c>
      <c r="F11" s="33">
        <v>2247338.12</v>
      </c>
      <c r="G11" s="34">
        <f t="shared" si="0"/>
        <v>91.13781702104522</v>
      </c>
      <c r="H11" s="80"/>
      <c r="I11" s="8"/>
      <c r="J11" s="81"/>
      <c r="K11" s="81"/>
      <c r="L11" s="81"/>
      <c r="M11" s="81"/>
    </row>
    <row r="12" spans="1:13" ht="15.75">
      <c r="A12" s="31" t="s">
        <v>21</v>
      </c>
      <c r="B12" s="31" t="s">
        <v>21</v>
      </c>
      <c r="C12" s="35" t="s">
        <v>22</v>
      </c>
      <c r="D12" s="32">
        <v>16860</v>
      </c>
      <c r="E12" s="32">
        <f>16860+48290-3160</f>
        <v>61990</v>
      </c>
      <c r="F12" s="33">
        <v>57669.72</v>
      </c>
      <c r="G12" s="34">
        <f t="shared" si="0"/>
        <v>93.03068236812389</v>
      </c>
      <c r="H12" s="80"/>
      <c r="I12" s="8"/>
      <c r="J12" s="81"/>
      <c r="K12" s="81"/>
      <c r="L12" s="81"/>
      <c r="M12" s="81"/>
    </row>
    <row r="13" spans="1:13" ht="15.75">
      <c r="A13" s="31" t="s">
        <v>23</v>
      </c>
      <c r="B13" s="31" t="s">
        <v>24</v>
      </c>
      <c r="C13" s="35" t="s">
        <v>25</v>
      </c>
      <c r="D13" s="32">
        <v>98203</v>
      </c>
      <c r="E13" s="32">
        <f>101713+2000+2000</f>
        <v>105713</v>
      </c>
      <c r="F13" s="33">
        <v>104956.51</v>
      </c>
      <c r="G13" s="34">
        <f t="shared" si="0"/>
        <v>99.2843926480187</v>
      </c>
      <c r="H13" s="80"/>
      <c r="I13" s="8"/>
      <c r="J13" s="81"/>
      <c r="K13" s="81"/>
      <c r="L13" s="81"/>
      <c r="M13" s="81"/>
    </row>
    <row r="14" spans="1:13" ht="15.75">
      <c r="A14" s="31" t="s">
        <v>26</v>
      </c>
      <c r="B14" s="31" t="s">
        <v>27</v>
      </c>
      <c r="C14" s="35" t="s">
        <v>28</v>
      </c>
      <c r="D14" s="32">
        <v>37800</v>
      </c>
      <c r="E14" s="33">
        <v>38694.64</v>
      </c>
      <c r="F14" s="33">
        <v>38694.64</v>
      </c>
      <c r="G14" s="34">
        <f t="shared" si="0"/>
        <v>100</v>
      </c>
      <c r="H14" s="80"/>
      <c r="I14" s="8"/>
      <c r="J14" s="81"/>
      <c r="K14" s="81"/>
      <c r="L14" s="81"/>
      <c r="M14" s="81"/>
    </row>
    <row r="15" spans="1:13" ht="15.75">
      <c r="A15" s="31" t="s">
        <v>29</v>
      </c>
      <c r="B15" s="31" t="s">
        <v>27</v>
      </c>
      <c r="C15" s="35" t="s">
        <v>30</v>
      </c>
      <c r="D15" s="32">
        <v>30053</v>
      </c>
      <c r="E15" s="33">
        <v>30013.54</v>
      </c>
      <c r="F15" s="33">
        <v>28053.67</v>
      </c>
      <c r="G15" s="34">
        <f t="shared" si="0"/>
        <v>93.47004718537033</v>
      </c>
      <c r="H15" s="80"/>
      <c r="I15" s="8"/>
      <c r="J15" s="81"/>
      <c r="K15" s="81"/>
      <c r="L15" s="81"/>
      <c r="M15" s="81"/>
    </row>
    <row r="16" spans="1:13" ht="15.75">
      <c r="A16" s="31" t="s">
        <v>31</v>
      </c>
      <c r="B16" s="31" t="s">
        <v>32</v>
      </c>
      <c r="C16" s="35" t="s">
        <v>33</v>
      </c>
      <c r="D16" s="32">
        <v>36500</v>
      </c>
      <c r="E16" s="32">
        <f>45487-2467+540+27612</f>
        <v>71172</v>
      </c>
      <c r="F16" s="33">
        <v>75171.82</v>
      </c>
      <c r="G16" s="34">
        <f t="shared" si="0"/>
        <v>105.61993480582252</v>
      </c>
      <c r="H16" s="80"/>
      <c r="I16" s="8"/>
      <c r="J16" s="81"/>
      <c r="K16" s="81"/>
      <c r="L16" s="81"/>
      <c r="M16" s="81"/>
    </row>
    <row r="17" spans="1:13" ht="15.75">
      <c r="A17" s="28" t="s">
        <v>34</v>
      </c>
      <c r="B17" s="28" t="s">
        <v>35</v>
      </c>
      <c r="C17" s="36" t="s">
        <v>36</v>
      </c>
      <c r="D17" s="37">
        <f>SUM(D18)</f>
        <v>2550</v>
      </c>
      <c r="E17" s="37">
        <f>SUM(E18)</f>
        <v>3944</v>
      </c>
      <c r="F17" s="30">
        <f>SUM(F18)</f>
        <v>3943.2</v>
      </c>
      <c r="G17" s="27">
        <f t="shared" si="0"/>
        <v>99.97971602434077</v>
      </c>
      <c r="H17" s="80"/>
      <c r="I17" s="8"/>
      <c r="J17" s="81"/>
      <c r="K17" s="81"/>
      <c r="L17" s="81"/>
      <c r="M17" s="81"/>
    </row>
    <row r="18" spans="1:13" ht="15.75">
      <c r="A18" s="31" t="s">
        <v>37</v>
      </c>
      <c r="B18" s="31" t="s">
        <v>38</v>
      </c>
      <c r="C18" s="35" t="s">
        <v>39</v>
      </c>
      <c r="D18" s="32">
        <v>2550</v>
      </c>
      <c r="E18" s="32">
        <f>3791+138+15</f>
        <v>3944</v>
      </c>
      <c r="F18" s="33">
        <v>3943.2</v>
      </c>
      <c r="G18" s="34">
        <f t="shared" si="0"/>
        <v>99.97971602434077</v>
      </c>
      <c r="H18" s="82"/>
      <c r="I18" s="8"/>
      <c r="J18" s="81"/>
      <c r="K18" s="81"/>
      <c r="L18" s="81"/>
      <c r="M18" s="81"/>
    </row>
    <row r="19" spans="1:13" ht="15.75">
      <c r="A19" s="28" t="s">
        <v>40</v>
      </c>
      <c r="B19" s="28" t="s">
        <v>41</v>
      </c>
      <c r="C19" s="36" t="s">
        <v>42</v>
      </c>
      <c r="D19" s="37">
        <f>SUM(D20:D21)</f>
        <v>106080</v>
      </c>
      <c r="E19" s="37">
        <f>SUM(E20:E21)</f>
        <v>109344</v>
      </c>
      <c r="F19" s="30">
        <f>SUM(F20:F21)</f>
        <v>107888.43</v>
      </c>
      <c r="G19" s="27">
        <f t="shared" si="0"/>
        <v>98.66881584723441</v>
      </c>
      <c r="H19" s="80"/>
      <c r="I19" s="8"/>
      <c r="J19" s="81"/>
      <c r="K19" s="81"/>
      <c r="L19" s="81"/>
      <c r="M19" s="81"/>
    </row>
    <row r="20" spans="1:13" ht="15.75">
      <c r="A20" s="31" t="s">
        <v>43</v>
      </c>
      <c r="B20" s="31" t="s">
        <v>38</v>
      </c>
      <c r="C20" s="35" t="s">
        <v>44</v>
      </c>
      <c r="D20" s="32">
        <v>600</v>
      </c>
      <c r="E20" s="32">
        <v>462</v>
      </c>
      <c r="F20" s="33">
        <v>292.34</v>
      </c>
      <c r="G20" s="34">
        <f t="shared" si="0"/>
        <v>63.27705627705627</v>
      </c>
      <c r="H20" s="80"/>
      <c r="I20" s="8"/>
      <c r="J20" s="81"/>
      <c r="K20" s="81"/>
      <c r="L20" s="81"/>
      <c r="M20" s="81"/>
    </row>
    <row r="21" spans="1:13" ht="15.75">
      <c r="A21" s="31" t="s">
        <v>45</v>
      </c>
      <c r="B21" s="31" t="s">
        <v>27</v>
      </c>
      <c r="C21" s="35" t="s">
        <v>46</v>
      </c>
      <c r="D21" s="32">
        <v>105480</v>
      </c>
      <c r="E21" s="32">
        <f>105480+58+1460+1884</f>
        <v>108882</v>
      </c>
      <c r="F21" s="33">
        <v>107596.09</v>
      </c>
      <c r="G21" s="34">
        <f t="shared" si="0"/>
        <v>98.81898752778237</v>
      </c>
      <c r="H21" s="82"/>
      <c r="I21" s="8"/>
      <c r="J21" s="81"/>
      <c r="K21" s="81"/>
      <c r="L21" s="81"/>
      <c r="M21" s="81"/>
    </row>
    <row r="22" spans="1:13" ht="15.75">
      <c r="A22" s="28" t="s">
        <v>47</v>
      </c>
      <c r="B22" s="28" t="s">
        <v>48</v>
      </c>
      <c r="C22" s="36" t="s">
        <v>49</v>
      </c>
      <c r="D22" s="37">
        <f>SUM(D23:D25)</f>
        <v>581636</v>
      </c>
      <c r="E22" s="30">
        <f>SUM(E23:E25)</f>
        <v>506014.33999999997</v>
      </c>
      <c r="F22" s="30">
        <f>SUM(F23:F25)</f>
        <v>403700.69</v>
      </c>
      <c r="G22" s="27">
        <f t="shared" si="0"/>
        <v>79.78048408667628</v>
      </c>
      <c r="H22" s="80"/>
      <c r="I22" s="8"/>
      <c r="J22" s="81"/>
      <c r="K22" s="81"/>
      <c r="L22" s="81"/>
      <c r="M22" s="81"/>
    </row>
    <row r="23" spans="1:13" ht="15.75">
      <c r="A23" s="31" t="s">
        <v>50</v>
      </c>
      <c r="B23" s="31" t="s">
        <v>51</v>
      </c>
      <c r="C23" s="35" t="s">
        <v>52</v>
      </c>
      <c r="D23" s="32">
        <v>9000</v>
      </c>
      <c r="E23" s="32">
        <v>0</v>
      </c>
      <c r="F23" s="33">
        <v>0</v>
      </c>
      <c r="G23" s="34">
        <v>0</v>
      </c>
      <c r="H23" s="80"/>
      <c r="I23" s="8"/>
      <c r="J23" s="81"/>
      <c r="K23" s="81"/>
      <c r="L23" s="81"/>
      <c r="M23" s="81"/>
    </row>
    <row r="24" spans="1:13" ht="15.75">
      <c r="A24" s="31" t="s">
        <v>53</v>
      </c>
      <c r="B24" s="31" t="s">
        <v>51</v>
      </c>
      <c r="C24" s="35" t="s">
        <v>54</v>
      </c>
      <c r="D24" s="32">
        <v>221429</v>
      </c>
      <c r="E24" s="33">
        <v>235115.34</v>
      </c>
      <c r="F24" s="33">
        <v>226384.99</v>
      </c>
      <c r="G24" s="34">
        <f aca="true" t="shared" si="1" ref="G24:G64">F24*100/E24</f>
        <v>96.2867799268223</v>
      </c>
      <c r="H24" s="80"/>
      <c r="I24" s="8"/>
      <c r="J24" s="81"/>
      <c r="K24" s="81"/>
      <c r="L24" s="81"/>
      <c r="M24" s="81"/>
    </row>
    <row r="25" spans="1:13" ht="15.75">
      <c r="A25" s="31" t="s">
        <v>51</v>
      </c>
      <c r="B25" s="31" t="s">
        <v>55</v>
      </c>
      <c r="C25" s="35" t="s">
        <v>56</v>
      </c>
      <c r="D25" s="32">
        <v>351207</v>
      </c>
      <c r="E25" s="38">
        <v>270899</v>
      </c>
      <c r="F25" s="33">
        <v>177315.7</v>
      </c>
      <c r="G25" s="34">
        <f t="shared" si="1"/>
        <v>65.45454209871576</v>
      </c>
      <c r="H25" s="82"/>
      <c r="I25" s="8"/>
      <c r="J25" s="81"/>
      <c r="K25" s="81"/>
      <c r="L25" s="81"/>
      <c r="M25" s="81"/>
    </row>
    <row r="26" spans="1:13" ht="15.75">
      <c r="A26" s="28" t="s">
        <v>57</v>
      </c>
      <c r="B26" s="28" t="s">
        <v>58</v>
      </c>
      <c r="C26" s="36" t="s">
        <v>59</v>
      </c>
      <c r="D26" s="37">
        <f>SUM(D27:D29)</f>
        <v>130800</v>
      </c>
      <c r="E26" s="37">
        <f>SUM(E27:E29)</f>
        <v>104900</v>
      </c>
      <c r="F26" s="30">
        <f>SUM(F27:F29)</f>
        <v>68990.31</v>
      </c>
      <c r="G26" s="27">
        <f t="shared" si="1"/>
        <v>65.76769304099142</v>
      </c>
      <c r="H26" s="80"/>
      <c r="I26" s="8"/>
      <c r="J26" s="81"/>
      <c r="K26" s="81"/>
      <c r="L26" s="81"/>
      <c r="M26" s="81"/>
    </row>
    <row r="27" spans="1:13" ht="15.75">
      <c r="A27" s="31" t="s">
        <v>55</v>
      </c>
      <c r="B27" s="31" t="s">
        <v>60</v>
      </c>
      <c r="C27" s="35" t="s">
        <v>61</v>
      </c>
      <c r="D27" s="32">
        <v>48500</v>
      </c>
      <c r="E27" s="38">
        <f>60600-700-4500</f>
        <v>55400</v>
      </c>
      <c r="F27" s="33">
        <v>39095.96</v>
      </c>
      <c r="G27" s="34">
        <f t="shared" si="1"/>
        <v>70.5703249097473</v>
      </c>
      <c r="H27" s="80"/>
      <c r="I27" s="8"/>
      <c r="J27" s="81"/>
      <c r="K27" s="81"/>
      <c r="L27" s="81"/>
      <c r="M27" s="81"/>
    </row>
    <row r="28" spans="1:13" ht="15.75">
      <c r="A28" s="31" t="s">
        <v>62</v>
      </c>
      <c r="B28" s="31" t="s">
        <v>63</v>
      </c>
      <c r="C28" s="35" t="s">
        <v>64</v>
      </c>
      <c r="D28" s="32">
        <f>7500+15000+6000</f>
        <v>28500</v>
      </c>
      <c r="E28" s="32">
        <f>28500-5000-6500</f>
        <v>17000</v>
      </c>
      <c r="F28" s="33">
        <v>11097.48</v>
      </c>
      <c r="G28" s="34">
        <f t="shared" si="1"/>
        <v>65.27929411764705</v>
      </c>
      <c r="H28" s="80"/>
      <c r="I28" s="8"/>
      <c r="J28" s="81"/>
      <c r="K28" s="81"/>
      <c r="L28" s="81"/>
      <c r="M28" s="81"/>
    </row>
    <row r="29" spans="1:13" ht="15.75">
      <c r="A29" s="31" t="s">
        <v>65</v>
      </c>
      <c r="B29" s="31" t="s">
        <v>27</v>
      </c>
      <c r="C29" s="35" t="s">
        <v>66</v>
      </c>
      <c r="D29" s="32">
        <v>53800</v>
      </c>
      <c r="E29" s="38">
        <f>44000-3000-13000+4500</f>
        <v>32500</v>
      </c>
      <c r="F29" s="33">
        <v>18796.87</v>
      </c>
      <c r="G29" s="34">
        <f t="shared" si="1"/>
        <v>57.83652307692308</v>
      </c>
      <c r="H29" s="80"/>
      <c r="I29" s="8"/>
      <c r="J29" s="81"/>
      <c r="K29" s="81"/>
      <c r="L29" s="81"/>
      <c r="M29" s="81"/>
    </row>
    <row r="30" spans="1:13" ht="15.75">
      <c r="A30" s="28" t="s">
        <v>67</v>
      </c>
      <c r="B30" s="28" t="s">
        <v>68</v>
      </c>
      <c r="C30" s="36" t="s">
        <v>69</v>
      </c>
      <c r="D30" s="37">
        <f>SUM(D31:D33)</f>
        <v>3441169</v>
      </c>
      <c r="E30" s="37">
        <f>SUM(E31:E33)</f>
        <v>3738894</v>
      </c>
      <c r="F30" s="30">
        <f>SUM(F31:F33)</f>
        <v>3609593.7699999996</v>
      </c>
      <c r="G30" s="27">
        <f t="shared" si="1"/>
        <v>96.5417519191504</v>
      </c>
      <c r="H30" s="80"/>
      <c r="I30" s="8"/>
      <c r="J30" s="81"/>
      <c r="K30" s="81"/>
      <c r="L30" s="81"/>
      <c r="M30" s="81"/>
    </row>
    <row r="31" spans="1:13" ht="15.75">
      <c r="A31" s="31" t="s">
        <v>70</v>
      </c>
      <c r="B31" s="31" t="s">
        <v>60</v>
      </c>
      <c r="C31" s="35" t="s">
        <v>71</v>
      </c>
      <c r="D31" s="32">
        <v>14285</v>
      </c>
      <c r="E31" s="38">
        <v>14420</v>
      </c>
      <c r="F31" s="33">
        <v>14200.07</v>
      </c>
      <c r="G31" s="34">
        <f t="shared" si="1"/>
        <v>98.474826629681</v>
      </c>
      <c r="H31" s="80"/>
      <c r="I31" s="8"/>
      <c r="J31" s="81"/>
      <c r="K31" s="81"/>
      <c r="L31" s="81"/>
      <c r="M31" s="81"/>
    </row>
    <row r="32" spans="1:13" ht="15.75">
      <c r="A32" s="31" t="s">
        <v>72</v>
      </c>
      <c r="B32" s="31" t="s">
        <v>38</v>
      </c>
      <c r="C32" s="35" t="s">
        <v>73</v>
      </c>
      <c r="D32" s="32">
        <v>2933934</v>
      </c>
      <c r="E32" s="32">
        <f>3009743+5000+3621+6500+2000+12075+25000</f>
        <v>3063939</v>
      </c>
      <c r="F32" s="33">
        <v>3044545.34</v>
      </c>
      <c r="G32" s="34">
        <f t="shared" si="1"/>
        <v>99.36703504867427</v>
      </c>
      <c r="H32" s="66"/>
      <c r="I32" s="8"/>
      <c r="J32" s="81"/>
      <c r="K32" s="81"/>
      <c r="L32" s="81"/>
      <c r="M32" s="81"/>
    </row>
    <row r="33" spans="1:13" ht="15.75">
      <c r="A33" s="31" t="s">
        <v>74</v>
      </c>
      <c r="B33" s="31" t="s">
        <v>27</v>
      </c>
      <c r="C33" s="35" t="s">
        <v>75</v>
      </c>
      <c r="D33" s="32">
        <v>492950</v>
      </c>
      <c r="E33" s="32">
        <f>492950-1023-2337+3000+152944-9900+24901</f>
        <v>660535</v>
      </c>
      <c r="F33" s="33">
        <v>550848.36</v>
      </c>
      <c r="G33" s="34">
        <f t="shared" si="1"/>
        <v>83.39427282430151</v>
      </c>
      <c r="H33" s="82"/>
      <c r="I33" s="8"/>
      <c r="J33" s="81"/>
      <c r="K33" s="81"/>
      <c r="L33" s="81"/>
      <c r="M33" s="81"/>
    </row>
    <row r="34" spans="1:13" ht="15.75">
      <c r="A34" s="28" t="s">
        <v>76</v>
      </c>
      <c r="B34" s="28" t="s">
        <v>77</v>
      </c>
      <c r="C34" s="36" t="s">
        <v>78</v>
      </c>
      <c r="D34" s="37">
        <f>SUM(D35:D40)</f>
        <v>1086973</v>
      </c>
      <c r="E34" s="30">
        <f>E35+E36+E37+E38+E39+E40</f>
        <v>1120737.6400000001</v>
      </c>
      <c r="F34" s="30">
        <f>SUM(F35:F40)</f>
        <v>1096444.73</v>
      </c>
      <c r="G34" s="27">
        <f t="shared" si="1"/>
        <v>97.83241776371497</v>
      </c>
      <c r="H34" s="82"/>
      <c r="I34" s="8"/>
      <c r="J34" s="81"/>
      <c r="K34" s="81"/>
      <c r="L34" s="81"/>
      <c r="M34" s="81"/>
    </row>
    <row r="35" spans="1:13" ht="15.75">
      <c r="A35" s="31" t="s">
        <v>79</v>
      </c>
      <c r="B35" s="31" t="s">
        <v>60</v>
      </c>
      <c r="C35" s="35" t="s">
        <v>80</v>
      </c>
      <c r="D35" s="32">
        <v>14011</v>
      </c>
      <c r="E35" s="32">
        <f>14011+2</f>
        <v>14013</v>
      </c>
      <c r="F35" s="33">
        <v>10148.39</v>
      </c>
      <c r="G35" s="34">
        <f t="shared" si="1"/>
        <v>72.42125169485477</v>
      </c>
      <c r="H35" s="82"/>
      <c r="I35" s="8"/>
      <c r="J35" s="81"/>
      <c r="K35" s="81"/>
      <c r="L35" s="81"/>
      <c r="M35" s="81"/>
    </row>
    <row r="36" spans="1:13" ht="15.75">
      <c r="A36" s="31" t="s">
        <v>81</v>
      </c>
      <c r="B36" s="31" t="s">
        <v>60</v>
      </c>
      <c r="C36" s="35" t="s">
        <v>82</v>
      </c>
      <c r="D36" s="32">
        <v>17820</v>
      </c>
      <c r="E36" s="32">
        <f>17820+161+1118</f>
        <v>19099</v>
      </c>
      <c r="F36" s="33">
        <v>18766.26</v>
      </c>
      <c r="G36" s="34">
        <f t="shared" si="1"/>
        <v>98.25781454526414</v>
      </c>
      <c r="H36" s="82"/>
      <c r="I36" s="8"/>
      <c r="J36" s="81"/>
      <c r="K36" s="81"/>
      <c r="L36" s="81"/>
      <c r="M36" s="81"/>
    </row>
    <row r="37" spans="1:13" ht="15.75">
      <c r="A37" s="31" t="s">
        <v>83</v>
      </c>
      <c r="B37" s="31" t="s">
        <v>38</v>
      </c>
      <c r="C37" s="35" t="s">
        <v>84</v>
      </c>
      <c r="D37" s="32">
        <v>516000</v>
      </c>
      <c r="E37" s="32">
        <v>517800</v>
      </c>
      <c r="F37" s="33">
        <v>511478.41</v>
      </c>
      <c r="G37" s="34">
        <f t="shared" si="1"/>
        <v>98.77914445731943</v>
      </c>
      <c r="H37" s="66"/>
      <c r="I37" s="8"/>
      <c r="J37" s="81"/>
      <c r="K37" s="81"/>
      <c r="L37" s="81"/>
      <c r="M37" s="81"/>
    </row>
    <row r="38" spans="1:13" ht="15.75">
      <c r="A38" s="31" t="s">
        <v>85</v>
      </c>
      <c r="B38" s="31" t="s">
        <v>86</v>
      </c>
      <c r="C38" s="35" t="s">
        <v>87</v>
      </c>
      <c r="D38" s="32">
        <v>250049</v>
      </c>
      <c r="E38" s="32">
        <v>252049</v>
      </c>
      <c r="F38" s="33">
        <v>247707.75</v>
      </c>
      <c r="G38" s="34">
        <f t="shared" si="1"/>
        <v>98.2776166539046</v>
      </c>
      <c r="H38" s="66"/>
      <c r="I38" s="8"/>
      <c r="J38" s="81"/>
      <c r="K38" s="81"/>
      <c r="L38" s="81"/>
      <c r="M38" s="81"/>
    </row>
    <row r="39" spans="1:13" ht="15.75">
      <c r="A39" s="31" t="s">
        <v>88</v>
      </c>
      <c r="B39" s="31" t="s">
        <v>89</v>
      </c>
      <c r="C39" s="35" t="s">
        <v>90</v>
      </c>
      <c r="D39" s="32">
        <v>77093</v>
      </c>
      <c r="E39" s="33">
        <f>86733.58+1800+4000+37200.42-3621+8702.64-27612+40</f>
        <v>107243.64000000001</v>
      </c>
      <c r="F39" s="33">
        <v>139964.88</v>
      </c>
      <c r="G39" s="34">
        <f t="shared" si="1"/>
        <v>130.51112401630527</v>
      </c>
      <c r="H39" s="82"/>
      <c r="I39" s="8"/>
      <c r="J39" s="81"/>
      <c r="K39" s="81"/>
      <c r="L39" s="81"/>
      <c r="M39" s="81"/>
    </row>
    <row r="40" spans="1:13" ht="15.75">
      <c r="A40" s="31" t="s">
        <v>91</v>
      </c>
      <c r="B40" s="31" t="s">
        <v>92</v>
      </c>
      <c r="C40" s="35" t="s">
        <v>93</v>
      </c>
      <c r="D40" s="32">
        <v>212000</v>
      </c>
      <c r="E40" s="32">
        <f>208733+1800</f>
        <v>210533</v>
      </c>
      <c r="F40" s="33">
        <v>168379.04</v>
      </c>
      <c r="G40" s="34">
        <f t="shared" si="1"/>
        <v>79.97750471422532</v>
      </c>
      <c r="H40" s="82"/>
      <c r="I40" s="8"/>
      <c r="J40" s="81"/>
      <c r="K40" s="81"/>
      <c r="L40" s="81"/>
      <c r="M40" s="81"/>
    </row>
    <row r="41" spans="1:13" ht="15.75">
      <c r="A41" s="28" t="s">
        <v>94</v>
      </c>
      <c r="B41" s="28" t="s">
        <v>95</v>
      </c>
      <c r="C41" s="36" t="s">
        <v>96</v>
      </c>
      <c r="D41" s="37">
        <f>SUM(D42:D46)</f>
        <v>5912545</v>
      </c>
      <c r="E41" s="37">
        <f>SUM(E42:E46)</f>
        <v>6299517.13</v>
      </c>
      <c r="F41" s="30">
        <f>SUM(F42:F46)</f>
        <v>6867573.86</v>
      </c>
      <c r="G41" s="27">
        <f t="shared" si="1"/>
        <v>109.01746464494494</v>
      </c>
      <c r="H41" s="82"/>
      <c r="I41" s="8"/>
      <c r="J41" s="81"/>
      <c r="K41" s="81"/>
      <c r="L41" s="81"/>
      <c r="M41" s="81"/>
    </row>
    <row r="42" spans="1:13" ht="15.75">
      <c r="A42" s="31" t="s">
        <v>97</v>
      </c>
      <c r="B42" s="31" t="s">
        <v>19</v>
      </c>
      <c r="C42" s="35" t="s">
        <v>98</v>
      </c>
      <c r="D42" s="32">
        <v>148610</v>
      </c>
      <c r="E42" s="32">
        <f>149340+262+349</f>
        <v>149951</v>
      </c>
      <c r="F42" s="33">
        <v>144352.26</v>
      </c>
      <c r="G42" s="34">
        <f t="shared" si="1"/>
        <v>96.26628698708245</v>
      </c>
      <c r="H42" s="82"/>
      <c r="I42" s="8"/>
      <c r="J42" s="81"/>
      <c r="K42" s="81"/>
      <c r="L42" s="81"/>
      <c r="M42" s="81"/>
    </row>
    <row r="43" spans="1:13" ht="15.75">
      <c r="A43" s="31" t="s">
        <v>99</v>
      </c>
      <c r="B43" s="31" t="s">
        <v>21</v>
      </c>
      <c r="C43" s="35" t="s">
        <v>100</v>
      </c>
      <c r="D43" s="32">
        <v>5597935</v>
      </c>
      <c r="E43" s="33">
        <v>5943412.13</v>
      </c>
      <c r="F43" s="33">
        <v>6549944.42</v>
      </c>
      <c r="G43" s="34">
        <f t="shared" si="1"/>
        <v>110.20511915938766</v>
      </c>
      <c r="H43" s="66"/>
      <c r="I43" s="8"/>
      <c r="J43" s="81"/>
      <c r="K43" s="81"/>
      <c r="L43" s="81"/>
      <c r="M43" s="81"/>
    </row>
    <row r="44" spans="1:13" ht="15.75">
      <c r="A44" s="31" t="s">
        <v>99</v>
      </c>
      <c r="B44" s="31" t="s">
        <v>21</v>
      </c>
      <c r="C44" s="61" t="s">
        <v>101</v>
      </c>
      <c r="D44" s="32">
        <v>100000</v>
      </c>
      <c r="E44" s="38">
        <f>130187-3838</f>
        <v>126349</v>
      </c>
      <c r="F44" s="33">
        <f>93276.88+20113.56</f>
        <v>113390.44</v>
      </c>
      <c r="G44" s="34">
        <f t="shared" si="1"/>
        <v>89.74383651631592</v>
      </c>
      <c r="H44" s="67"/>
      <c r="I44" s="8"/>
      <c r="J44" s="81"/>
      <c r="K44" s="81"/>
      <c r="L44" s="81"/>
      <c r="M44" s="81"/>
    </row>
    <row r="45" spans="1:13" ht="15.75">
      <c r="A45" s="31" t="s">
        <v>102</v>
      </c>
      <c r="B45" s="31" t="s">
        <v>103</v>
      </c>
      <c r="C45" s="35" t="s">
        <v>104</v>
      </c>
      <c r="D45" s="32">
        <v>60000</v>
      </c>
      <c r="E45" s="38">
        <f>70563+550+1180+1512</f>
        <v>73805</v>
      </c>
      <c r="F45" s="33">
        <v>54954.74</v>
      </c>
      <c r="G45" s="34">
        <f t="shared" si="1"/>
        <v>74.45937267122824</v>
      </c>
      <c r="H45" s="8"/>
      <c r="I45" s="8"/>
      <c r="J45" s="81"/>
      <c r="K45" s="81"/>
      <c r="L45" s="81"/>
      <c r="M45" s="81"/>
    </row>
    <row r="46" spans="1:13" ht="15.75">
      <c r="A46" s="31" t="s">
        <v>105</v>
      </c>
      <c r="B46" s="31" t="s">
        <v>106</v>
      </c>
      <c r="C46" s="35" t="s">
        <v>107</v>
      </c>
      <c r="D46" s="32">
        <v>6000</v>
      </c>
      <c r="E46" s="32">
        <v>6000</v>
      </c>
      <c r="F46" s="33">
        <v>4932</v>
      </c>
      <c r="G46" s="34">
        <f t="shared" si="1"/>
        <v>82.2</v>
      </c>
      <c r="H46" s="8"/>
      <c r="I46" s="8"/>
      <c r="J46" s="81"/>
      <c r="K46" s="81"/>
      <c r="L46" s="81"/>
      <c r="M46" s="81"/>
    </row>
    <row r="47" spans="1:13" ht="15.75">
      <c r="A47" s="28" t="s">
        <v>108</v>
      </c>
      <c r="B47" s="28" t="s">
        <v>109</v>
      </c>
      <c r="C47" s="36" t="s">
        <v>110</v>
      </c>
      <c r="D47" s="37">
        <f>SUM(D48:D53)</f>
        <v>651372</v>
      </c>
      <c r="E47" s="30">
        <f>SUM(E48:E53)</f>
        <v>686018.5700000001</v>
      </c>
      <c r="F47" s="30">
        <f>SUM(F48:F53)</f>
        <v>573802.2</v>
      </c>
      <c r="G47" s="27">
        <f t="shared" si="1"/>
        <v>83.64237137195862</v>
      </c>
      <c r="H47" s="8"/>
      <c r="I47" s="8"/>
      <c r="J47" s="81"/>
      <c r="K47" s="81"/>
      <c r="L47" s="81"/>
      <c r="M47" s="81"/>
    </row>
    <row r="48" spans="1:13" ht="15.75">
      <c r="A48" s="31" t="s">
        <v>111</v>
      </c>
      <c r="B48" s="31" t="s">
        <v>112</v>
      </c>
      <c r="C48" s="35" t="s">
        <v>113</v>
      </c>
      <c r="D48" s="32">
        <v>118928</v>
      </c>
      <c r="E48" s="32">
        <f>161405-2682-2000+500+3255+1314+99</f>
        <v>161891</v>
      </c>
      <c r="F48" s="33">
        <v>102897.26</v>
      </c>
      <c r="G48" s="34">
        <f t="shared" si="1"/>
        <v>63.55959256536806</v>
      </c>
      <c r="H48" s="82"/>
      <c r="I48" s="8"/>
      <c r="J48" s="81"/>
      <c r="K48" s="81"/>
      <c r="L48" s="81"/>
      <c r="M48" s="81"/>
    </row>
    <row r="49" spans="1:13" ht="15.75">
      <c r="A49" s="31" t="s">
        <v>114</v>
      </c>
      <c r="B49" s="31" t="s">
        <v>115</v>
      </c>
      <c r="C49" s="35" t="s">
        <v>116</v>
      </c>
      <c r="D49" s="32">
        <v>207320</v>
      </c>
      <c r="E49" s="32">
        <f>207320-8210-3000</f>
        <v>196110</v>
      </c>
      <c r="F49" s="33">
        <v>170400.45</v>
      </c>
      <c r="G49" s="34">
        <f t="shared" si="1"/>
        <v>86.89024017133242</v>
      </c>
      <c r="H49" s="82"/>
      <c r="I49" s="8"/>
      <c r="J49" s="81"/>
      <c r="K49" s="81"/>
      <c r="L49" s="81"/>
      <c r="M49" s="81"/>
    </row>
    <row r="50" spans="1:13" ht="15.75">
      <c r="A50" s="31" t="s">
        <v>117</v>
      </c>
      <c r="B50" s="31" t="s">
        <v>115</v>
      </c>
      <c r="C50" s="35" t="s">
        <v>118</v>
      </c>
      <c r="D50" s="32">
        <v>201643</v>
      </c>
      <c r="E50" s="32">
        <f>201643+551</f>
        <v>202194</v>
      </c>
      <c r="F50" s="33">
        <v>193148.91</v>
      </c>
      <c r="G50" s="34">
        <f t="shared" si="1"/>
        <v>95.52652897712099</v>
      </c>
      <c r="H50" s="82"/>
      <c r="I50" s="8"/>
      <c r="J50" s="81"/>
      <c r="K50" s="81"/>
      <c r="L50" s="81"/>
      <c r="M50" s="81"/>
    </row>
    <row r="51" spans="1:13" ht="15.75">
      <c r="A51" s="31" t="s">
        <v>119</v>
      </c>
      <c r="B51" s="31" t="s">
        <v>120</v>
      </c>
      <c r="C51" s="35" t="s">
        <v>121</v>
      </c>
      <c r="D51" s="32">
        <v>106110</v>
      </c>
      <c r="E51" s="33">
        <f>106352+2000+1000+2355.57</f>
        <v>111707.57</v>
      </c>
      <c r="F51" s="33">
        <v>101740.58</v>
      </c>
      <c r="G51" s="34">
        <f t="shared" si="1"/>
        <v>91.07760557319436</v>
      </c>
      <c r="H51" s="82"/>
      <c r="I51" s="8"/>
      <c r="J51" s="81"/>
      <c r="K51" s="81"/>
      <c r="L51" s="81"/>
      <c r="M51" s="81"/>
    </row>
    <row r="52" spans="1:13" ht="15.75">
      <c r="A52" s="31" t="s">
        <v>122</v>
      </c>
      <c r="B52" s="31" t="s">
        <v>123</v>
      </c>
      <c r="C52" s="35" t="s">
        <v>124</v>
      </c>
      <c r="D52" s="32">
        <v>25</v>
      </c>
      <c r="E52" s="32">
        <v>25</v>
      </c>
      <c r="F52" s="33">
        <v>0</v>
      </c>
      <c r="G52" s="34">
        <f t="shared" si="1"/>
        <v>0</v>
      </c>
      <c r="H52" s="82"/>
      <c r="I52" s="8"/>
      <c r="J52" s="81"/>
      <c r="K52" s="81"/>
      <c r="L52" s="81"/>
      <c r="M52" s="81"/>
    </row>
    <row r="53" spans="1:13" ht="15.75">
      <c r="A53" s="31" t="s">
        <v>125</v>
      </c>
      <c r="B53" s="31" t="s">
        <v>126</v>
      </c>
      <c r="C53" s="35" t="s">
        <v>127</v>
      </c>
      <c r="D53" s="32">
        <v>17346</v>
      </c>
      <c r="E53" s="32">
        <f>17346-3255</f>
        <v>14091</v>
      </c>
      <c r="F53" s="33">
        <v>5615</v>
      </c>
      <c r="G53" s="34">
        <f t="shared" si="1"/>
        <v>39.84813001206444</v>
      </c>
      <c r="H53" s="82"/>
      <c r="I53" s="8"/>
      <c r="J53" s="81"/>
      <c r="K53" s="81"/>
      <c r="L53" s="81"/>
      <c r="M53" s="81"/>
    </row>
    <row r="54" spans="1:13" ht="15.75">
      <c r="A54" s="41" t="s">
        <v>13</v>
      </c>
      <c r="B54" s="42" t="s">
        <v>14</v>
      </c>
      <c r="C54" s="24" t="s">
        <v>128</v>
      </c>
      <c r="D54" s="25">
        <f>D55+D57+D60+D62+D66</f>
        <v>3820280</v>
      </c>
      <c r="E54" s="25">
        <f>E55+E57+E60+E62+E66</f>
        <v>4172089.44</v>
      </c>
      <c r="F54" s="26">
        <f>F55+F57+F60+F62+F66</f>
        <v>886476.9</v>
      </c>
      <c r="G54" s="27">
        <f t="shared" si="1"/>
        <v>21.24779232920759</v>
      </c>
      <c r="H54" s="8"/>
      <c r="I54" s="8"/>
      <c r="J54" s="81"/>
      <c r="K54" s="81"/>
      <c r="L54" s="81"/>
      <c r="M54" s="81"/>
    </row>
    <row r="55" spans="1:13" ht="15.75">
      <c r="A55" s="28" t="s">
        <v>16</v>
      </c>
      <c r="B55" s="42" t="s">
        <v>17</v>
      </c>
      <c r="C55" s="28" t="s">
        <v>18</v>
      </c>
      <c r="D55" s="37">
        <f>D56</f>
        <v>12000</v>
      </c>
      <c r="E55" s="37">
        <f>E56</f>
        <v>12000</v>
      </c>
      <c r="F55" s="30">
        <f>F56</f>
        <v>5109.29</v>
      </c>
      <c r="G55" s="27">
        <f t="shared" si="1"/>
        <v>42.577416666666664</v>
      </c>
      <c r="H55" s="8"/>
      <c r="I55" s="8"/>
      <c r="J55" s="81"/>
      <c r="K55" s="81"/>
      <c r="L55" s="81"/>
      <c r="M55" s="81"/>
    </row>
    <row r="56" spans="1:13" ht="15.75">
      <c r="A56" s="31" t="s">
        <v>19</v>
      </c>
      <c r="B56" s="31" t="s">
        <v>19</v>
      </c>
      <c r="C56" s="35" t="s">
        <v>129</v>
      </c>
      <c r="D56" s="32">
        <v>12000</v>
      </c>
      <c r="E56" s="32">
        <v>12000</v>
      </c>
      <c r="F56" s="33">
        <v>5109.29</v>
      </c>
      <c r="G56" s="34">
        <f t="shared" si="1"/>
        <v>42.577416666666664</v>
      </c>
      <c r="H56" s="8"/>
      <c r="I56" s="8"/>
      <c r="J56" s="81"/>
      <c r="K56" s="81"/>
      <c r="L56" s="81"/>
      <c r="M56" s="81"/>
    </row>
    <row r="57" spans="1:13" ht="15.75">
      <c r="A57" s="28" t="s">
        <v>47</v>
      </c>
      <c r="B57" s="28" t="s">
        <v>48</v>
      </c>
      <c r="C57" s="36" t="s">
        <v>49</v>
      </c>
      <c r="D57" s="37">
        <f>SUM(D58:D59)</f>
        <v>1974320</v>
      </c>
      <c r="E57" s="37">
        <f>SUM(E58:E59)</f>
        <v>1539236</v>
      </c>
      <c r="F57" s="30">
        <f>SUM(F58:F59)</f>
        <v>69693.7</v>
      </c>
      <c r="G57" s="27">
        <f t="shared" si="1"/>
        <v>4.527811199842</v>
      </c>
      <c r="H57" s="8"/>
      <c r="I57" s="8"/>
      <c r="J57" s="81"/>
      <c r="K57" s="81"/>
      <c r="L57" s="81"/>
      <c r="M57" s="81"/>
    </row>
    <row r="58" spans="1:13" ht="15.75">
      <c r="A58" s="31" t="s">
        <v>50</v>
      </c>
      <c r="B58" s="31" t="s">
        <v>51</v>
      </c>
      <c r="C58" s="35" t="s">
        <v>130</v>
      </c>
      <c r="D58" s="32">
        <v>1696790</v>
      </c>
      <c r="E58" s="32">
        <f>1696790-24000-15000-153350-44204</f>
        <v>1460236</v>
      </c>
      <c r="F58" s="33">
        <v>69693.7</v>
      </c>
      <c r="G58" s="34">
        <f t="shared" si="1"/>
        <v>4.772769607104605</v>
      </c>
      <c r="H58" s="8"/>
      <c r="I58" s="8"/>
      <c r="J58" s="81"/>
      <c r="K58" s="81"/>
      <c r="L58" s="81"/>
      <c r="M58" s="81"/>
    </row>
    <row r="59" spans="1:13" ht="15.75">
      <c r="A59" s="31" t="s">
        <v>51</v>
      </c>
      <c r="B59" s="31" t="s">
        <v>55</v>
      </c>
      <c r="C59" s="35" t="s">
        <v>131</v>
      </c>
      <c r="D59" s="32">
        <v>277530</v>
      </c>
      <c r="E59" s="32">
        <f>277530+10500-16000-193030</f>
        <v>79000</v>
      </c>
      <c r="F59" s="33">
        <v>0</v>
      </c>
      <c r="G59" s="34">
        <f t="shared" si="1"/>
        <v>0</v>
      </c>
      <c r="H59" s="8"/>
      <c r="I59" s="8"/>
      <c r="J59" s="81"/>
      <c r="K59" s="81"/>
      <c r="L59" s="81"/>
      <c r="M59" s="81"/>
    </row>
    <row r="60" spans="1:13" ht="15.75">
      <c r="A60" s="28" t="s">
        <v>57</v>
      </c>
      <c r="B60" s="28" t="s">
        <v>58</v>
      </c>
      <c r="C60" s="36" t="s">
        <v>59</v>
      </c>
      <c r="D60" s="37">
        <f>SUM(D61)</f>
        <v>390082</v>
      </c>
      <c r="E60" s="37">
        <f>SUM(E61)</f>
        <v>370578</v>
      </c>
      <c r="F60" s="30">
        <f>SUM(F61)</f>
        <v>0</v>
      </c>
      <c r="G60" s="27">
        <f t="shared" si="1"/>
        <v>0</v>
      </c>
      <c r="H60" s="8"/>
      <c r="I60" s="8"/>
      <c r="J60" s="81"/>
      <c r="K60" s="81"/>
      <c r="L60" s="81"/>
      <c r="M60" s="81"/>
    </row>
    <row r="61" spans="1:13" ht="15.75">
      <c r="A61" s="31" t="s">
        <v>62</v>
      </c>
      <c r="B61" s="31" t="s">
        <v>63</v>
      </c>
      <c r="C61" s="35" t="s">
        <v>132</v>
      </c>
      <c r="D61" s="32">
        <v>390082</v>
      </c>
      <c r="E61" s="32">
        <f>390082-19504</f>
        <v>370578</v>
      </c>
      <c r="F61" s="33">
        <v>0</v>
      </c>
      <c r="G61" s="34">
        <f t="shared" si="1"/>
        <v>0</v>
      </c>
      <c r="H61" s="8"/>
      <c r="I61" s="8"/>
      <c r="J61" s="81"/>
      <c r="K61" s="81"/>
      <c r="L61" s="81"/>
      <c r="M61" s="81"/>
    </row>
    <row r="62" spans="1:13" ht="15.75">
      <c r="A62" s="28" t="s">
        <v>67</v>
      </c>
      <c r="B62" s="28" t="s">
        <v>68</v>
      </c>
      <c r="C62" s="36" t="s">
        <v>69</v>
      </c>
      <c r="D62" s="37">
        <f>SUM(D63:D64)</f>
        <v>506228</v>
      </c>
      <c r="E62" s="37">
        <f>SUM(E63:E65)</f>
        <v>1009108</v>
      </c>
      <c r="F62" s="30">
        <f>SUM(F63:F65)</f>
        <v>608048.79</v>
      </c>
      <c r="G62" s="27">
        <f t="shared" si="1"/>
        <v>60.25606674409479</v>
      </c>
      <c r="H62" s="8"/>
      <c r="I62" s="8"/>
      <c r="J62" s="81"/>
      <c r="K62" s="81"/>
      <c r="L62" s="81"/>
      <c r="M62" s="81"/>
    </row>
    <row r="63" spans="1:13" ht="15.75">
      <c r="A63" s="31" t="s">
        <v>51</v>
      </c>
      <c r="B63" s="31" t="s">
        <v>38</v>
      </c>
      <c r="C63" s="35" t="s">
        <v>133</v>
      </c>
      <c r="D63" s="32">
        <v>421228</v>
      </c>
      <c r="E63" s="32">
        <f>421228-66620</f>
        <v>354608</v>
      </c>
      <c r="F63" s="33">
        <v>14138</v>
      </c>
      <c r="G63" s="34">
        <f t="shared" si="1"/>
        <v>3.986937688941028</v>
      </c>
      <c r="H63" s="8"/>
      <c r="I63" s="8"/>
      <c r="J63" s="81"/>
      <c r="K63" s="81"/>
      <c r="L63" s="81"/>
      <c r="M63" s="81"/>
    </row>
    <row r="64" spans="1:13" ht="15.75">
      <c r="A64" s="31" t="s">
        <v>72</v>
      </c>
      <c r="B64" s="31" t="s">
        <v>38</v>
      </c>
      <c r="C64" s="35" t="s">
        <v>73</v>
      </c>
      <c r="D64" s="32">
        <v>85000</v>
      </c>
      <c r="E64" s="32">
        <f>406640+247860</f>
        <v>654500</v>
      </c>
      <c r="F64" s="33">
        <v>593910.79</v>
      </c>
      <c r="G64" s="34">
        <f t="shared" si="1"/>
        <v>90.74267226890757</v>
      </c>
      <c r="H64" s="66"/>
      <c r="I64" s="8"/>
      <c r="J64" s="81"/>
      <c r="K64" s="81"/>
      <c r="L64" s="81"/>
      <c r="M64" s="81"/>
    </row>
    <row r="65" spans="1:13" ht="15.75">
      <c r="A65" s="31" t="s">
        <v>74</v>
      </c>
      <c r="B65" s="31" t="s">
        <v>27</v>
      </c>
      <c r="C65" s="35" t="s">
        <v>75</v>
      </c>
      <c r="D65" s="32">
        <v>0</v>
      </c>
      <c r="E65" s="32">
        <v>0</v>
      </c>
      <c r="F65" s="33">
        <v>0</v>
      </c>
      <c r="G65" s="34">
        <v>0</v>
      </c>
      <c r="H65" s="8"/>
      <c r="I65" s="8"/>
      <c r="J65" s="81"/>
      <c r="K65" s="81"/>
      <c r="L65" s="81"/>
      <c r="M65" s="81"/>
    </row>
    <row r="66" spans="1:13" ht="15.75">
      <c r="A66" s="28" t="s">
        <v>94</v>
      </c>
      <c r="B66" s="28" t="s">
        <v>95</v>
      </c>
      <c r="C66" s="36" t="s">
        <v>96</v>
      </c>
      <c r="D66" s="37">
        <f>D68+D69+D71</f>
        <v>937650</v>
      </c>
      <c r="E66" s="37">
        <f>E68+E69+E71+E67+E70</f>
        <v>1241167.44</v>
      </c>
      <c r="F66" s="30">
        <f>F68+F69+F71+F70+F67</f>
        <v>203625.12</v>
      </c>
      <c r="G66" s="27">
        <f>F66*100/E66</f>
        <v>16.40593472223216</v>
      </c>
      <c r="H66" s="8"/>
      <c r="I66" s="8"/>
      <c r="J66" s="81"/>
      <c r="K66" s="81"/>
      <c r="L66" s="81"/>
      <c r="M66" s="81"/>
    </row>
    <row r="67" spans="1:13" ht="15.75">
      <c r="A67" s="31" t="s">
        <v>99</v>
      </c>
      <c r="B67" s="31" t="s">
        <v>21</v>
      </c>
      <c r="C67" s="43" t="s">
        <v>134</v>
      </c>
      <c r="D67" s="32">
        <v>0</v>
      </c>
      <c r="E67" s="33">
        <v>3399.44</v>
      </c>
      <c r="F67" s="33">
        <v>3399.44</v>
      </c>
      <c r="G67" s="34">
        <v>100</v>
      </c>
      <c r="H67" s="66"/>
      <c r="I67" s="8"/>
      <c r="J67" s="81"/>
      <c r="K67" s="81"/>
      <c r="L67" s="81"/>
      <c r="M67" s="81"/>
    </row>
    <row r="68" spans="1:13" ht="15.75">
      <c r="A68" s="31" t="s">
        <v>51</v>
      </c>
      <c r="B68" s="31" t="s">
        <v>21</v>
      </c>
      <c r="C68" s="35" t="s">
        <v>136</v>
      </c>
      <c r="D68" s="32">
        <v>517650</v>
      </c>
      <c r="E68" s="32">
        <v>517650</v>
      </c>
      <c r="F68" s="33">
        <v>0</v>
      </c>
      <c r="G68" s="34">
        <f>F68*100/E68</f>
        <v>0</v>
      </c>
      <c r="H68" s="8"/>
      <c r="I68" s="8"/>
      <c r="J68" s="81"/>
      <c r="K68" s="81"/>
      <c r="L68" s="81"/>
      <c r="M68" s="81"/>
    </row>
    <row r="69" spans="1:13" ht="15.75">
      <c r="A69" s="31" t="s">
        <v>51</v>
      </c>
      <c r="B69" s="31" t="s">
        <v>21</v>
      </c>
      <c r="C69" s="35" t="s">
        <v>137</v>
      </c>
      <c r="D69" s="32">
        <v>250000</v>
      </c>
      <c r="E69" s="32">
        <v>494118</v>
      </c>
      <c r="F69" s="33">
        <v>172377.68</v>
      </c>
      <c r="G69" s="34">
        <f>F69*100/E69</f>
        <v>34.88593412909467</v>
      </c>
      <c r="H69" s="8"/>
      <c r="I69" s="8"/>
      <c r="J69" s="81"/>
      <c r="K69" s="81"/>
      <c r="L69" s="81"/>
      <c r="M69" s="81"/>
    </row>
    <row r="70" spans="1:13" ht="15.75">
      <c r="A70" s="31" t="s">
        <v>51</v>
      </c>
      <c r="B70" s="31" t="s">
        <v>21</v>
      </c>
      <c r="C70" s="35" t="s">
        <v>138</v>
      </c>
      <c r="D70" s="32">
        <v>0</v>
      </c>
      <c r="E70" s="32">
        <v>56000</v>
      </c>
      <c r="F70" s="33">
        <v>11118</v>
      </c>
      <c r="G70" s="34">
        <f>F70*100/E70</f>
        <v>19.853571428571428</v>
      </c>
      <c r="H70" s="8"/>
      <c r="I70" s="8"/>
      <c r="J70" s="81"/>
      <c r="K70" s="81"/>
      <c r="L70" s="81"/>
      <c r="M70" s="81"/>
    </row>
    <row r="71" spans="1:13" ht="15.75">
      <c r="A71" s="31" t="s">
        <v>51</v>
      </c>
      <c r="B71" s="31" t="s">
        <v>21</v>
      </c>
      <c r="C71" s="35" t="s">
        <v>139</v>
      </c>
      <c r="D71" s="32">
        <v>170000</v>
      </c>
      <c r="E71" s="32">
        <v>170000</v>
      </c>
      <c r="F71" s="33">
        <v>16730</v>
      </c>
      <c r="G71" s="34">
        <f>F71*100/E71</f>
        <v>9.841176470588236</v>
      </c>
      <c r="H71" s="8"/>
      <c r="I71" s="8"/>
      <c r="J71" s="81"/>
      <c r="K71" s="81"/>
      <c r="L71" s="81"/>
      <c r="M71" s="81"/>
    </row>
    <row r="72" spans="1:13" ht="15.75">
      <c r="A72" s="24" t="s">
        <v>140</v>
      </c>
      <c r="B72" s="42"/>
      <c r="C72" s="44"/>
      <c r="D72" s="25">
        <f>SUM(D9+D54)</f>
        <v>18522480</v>
      </c>
      <c r="E72" s="25">
        <f>E54+E9</f>
        <v>19514910.14</v>
      </c>
      <c r="F72" s="26">
        <f>F54+F9</f>
        <v>16170298.569999998</v>
      </c>
      <c r="G72" s="27">
        <f>F72*100/E72</f>
        <v>82.86125046948331</v>
      </c>
      <c r="H72" s="8"/>
      <c r="I72" s="8"/>
      <c r="J72" s="81"/>
      <c r="K72" s="81"/>
      <c r="L72" s="81"/>
      <c r="M72" s="81"/>
    </row>
    <row r="73" spans="4:13" ht="12.75">
      <c r="D73" s="45"/>
      <c r="E73" s="45"/>
      <c r="F73" s="45"/>
      <c r="G73" s="45"/>
      <c r="H73" s="8"/>
      <c r="I73" s="8"/>
      <c r="J73" s="81"/>
      <c r="K73" s="81"/>
      <c r="L73" s="81"/>
      <c r="M73" s="81"/>
    </row>
    <row r="74" spans="5:13" ht="12.75">
      <c r="E74" s="45"/>
      <c r="F74" s="45"/>
      <c r="G74" s="45"/>
      <c r="H74" s="8"/>
      <c r="I74" s="8"/>
      <c r="J74" s="81"/>
      <c r="K74" s="81"/>
      <c r="L74" s="81"/>
      <c r="M74" s="81"/>
    </row>
    <row r="75" spans="5:13" ht="12.75">
      <c r="E75" s="45"/>
      <c r="F75" s="45"/>
      <c r="G75" s="45"/>
      <c r="H75" s="8"/>
      <c r="I75" s="8"/>
      <c r="J75" s="81"/>
      <c r="K75" s="81"/>
      <c r="L75" s="81"/>
      <c r="M75" s="81"/>
    </row>
    <row r="76" spans="5:13" ht="12.75">
      <c r="E76" s="45"/>
      <c r="F76" s="45"/>
      <c r="G76" s="45"/>
      <c r="H76" s="8"/>
      <c r="I76" s="8"/>
      <c r="J76" s="81"/>
      <c r="K76" s="81"/>
      <c r="L76" s="81"/>
      <c r="M76" s="81"/>
    </row>
    <row r="77" spans="5:13" ht="12.75">
      <c r="E77" s="45"/>
      <c r="F77" s="45"/>
      <c r="G77" s="45"/>
      <c r="H77" s="8"/>
      <c r="I77" s="8"/>
      <c r="J77" s="81"/>
      <c r="K77" s="81"/>
      <c r="L77" s="81"/>
      <c r="M77" s="81"/>
    </row>
    <row r="78" spans="5:13" ht="12.75">
      <c r="E78" s="45"/>
      <c r="F78" s="45"/>
      <c r="G78" s="45"/>
      <c r="H78" s="8"/>
      <c r="I78" s="8"/>
      <c r="J78" s="81"/>
      <c r="K78" s="81"/>
      <c r="L78" s="81"/>
      <c r="M78" s="81"/>
    </row>
    <row r="79" spans="5:13" ht="12.75">
      <c r="E79" s="45"/>
      <c r="F79" s="45"/>
      <c r="G79" s="45"/>
      <c r="H79" s="8"/>
      <c r="I79" s="8"/>
      <c r="J79" s="81"/>
      <c r="K79" s="81"/>
      <c r="L79" s="81"/>
      <c r="M79" s="81"/>
    </row>
    <row r="80" spans="5:13" ht="12.75">
      <c r="E80" s="45"/>
      <c r="F80" s="45"/>
      <c r="G80" s="45"/>
      <c r="H80" s="8"/>
      <c r="I80" s="8"/>
      <c r="J80" s="81"/>
      <c r="K80" s="81"/>
      <c r="L80" s="81"/>
      <c r="M80" s="81"/>
    </row>
    <row r="81" spans="5:13" ht="12.75">
      <c r="E81" s="45"/>
      <c r="F81" s="45"/>
      <c r="G81" s="45"/>
      <c r="H81" s="8"/>
      <c r="I81" s="8"/>
      <c r="J81" s="81"/>
      <c r="K81" s="81"/>
      <c r="L81" s="81"/>
      <c r="M81" s="81"/>
    </row>
    <row r="82" spans="5:13" ht="12.75">
      <c r="E82" s="45"/>
      <c r="F82" s="45"/>
      <c r="G82" s="45"/>
      <c r="H82" s="8"/>
      <c r="I82" s="8"/>
      <c r="J82" s="81"/>
      <c r="K82" s="81"/>
      <c r="L82" s="81"/>
      <c r="M82" s="81"/>
    </row>
    <row r="83" spans="5:13" ht="12.75">
      <c r="E83" s="45"/>
      <c r="F83" s="45"/>
      <c r="G83" s="45"/>
      <c r="H83" s="8"/>
      <c r="I83" s="8"/>
      <c r="J83" s="81"/>
      <c r="K83" s="81"/>
      <c r="L83" s="81"/>
      <c r="M83" s="81"/>
    </row>
    <row r="84" spans="5:13" ht="12.75">
      <c r="E84" s="45"/>
      <c r="F84" s="45"/>
      <c r="G84" s="45"/>
      <c r="H84" s="8"/>
      <c r="I84" s="8"/>
      <c r="J84" s="81"/>
      <c r="K84" s="81"/>
      <c r="L84" s="81"/>
      <c r="M84" s="81"/>
    </row>
    <row r="85" spans="5:13" ht="12.75">
      <c r="E85" s="45"/>
      <c r="F85" s="45"/>
      <c r="G85" s="45"/>
      <c r="H85" s="8"/>
      <c r="I85" s="8"/>
      <c r="J85" s="81"/>
      <c r="K85" s="81"/>
      <c r="L85" s="81"/>
      <c r="M85" s="81"/>
    </row>
    <row r="86" spans="5:13" ht="12.75">
      <c r="E86" s="45"/>
      <c r="F86" s="45"/>
      <c r="G86" s="45"/>
      <c r="H86" s="8"/>
      <c r="I86" s="8"/>
      <c r="J86" s="81"/>
      <c r="K86" s="81"/>
      <c r="L86" s="81"/>
      <c r="M86" s="81"/>
    </row>
    <row r="87" spans="5:13" ht="12.75">
      <c r="E87" s="45"/>
      <c r="F87" s="45"/>
      <c r="G87" s="45"/>
      <c r="H87" s="8"/>
      <c r="I87" s="8"/>
      <c r="J87" s="81"/>
      <c r="K87" s="81"/>
      <c r="L87" s="81"/>
      <c r="M87" s="81"/>
    </row>
    <row r="88" spans="5:13" ht="12.75">
      <c r="E88" s="45"/>
      <c r="F88" s="45"/>
      <c r="G88" s="45"/>
      <c r="H88" s="8"/>
      <c r="I88" s="8"/>
      <c r="J88" s="81"/>
      <c r="K88" s="81"/>
      <c r="L88" s="81"/>
      <c r="M88" s="81"/>
    </row>
    <row r="89" spans="5:13" ht="12.75">
      <c r="E89" s="45"/>
      <c r="F89" s="45"/>
      <c r="G89" s="45"/>
      <c r="H89" s="8"/>
      <c r="I89" s="8"/>
      <c r="J89" s="81"/>
      <c r="K89" s="81"/>
      <c r="L89" s="81"/>
      <c r="M89" s="81"/>
    </row>
    <row r="90" spans="5:13" ht="12.75">
      <c r="E90" s="45"/>
      <c r="F90" s="45"/>
      <c r="G90" s="45"/>
      <c r="H90" s="8"/>
      <c r="I90" s="8"/>
      <c r="J90" s="81"/>
      <c r="K90" s="81"/>
      <c r="L90" s="81"/>
      <c r="M90" s="81"/>
    </row>
    <row r="91" spans="5:13" ht="12.75">
      <c r="E91" s="45"/>
      <c r="F91" s="45"/>
      <c r="G91" s="45"/>
      <c r="H91" s="8"/>
      <c r="I91" s="8"/>
      <c r="J91" s="81"/>
      <c r="K91" s="81"/>
      <c r="L91" s="81"/>
      <c r="M91" s="81"/>
    </row>
    <row r="92" spans="5:13" ht="12.75">
      <c r="E92" s="45"/>
      <c r="F92" s="45"/>
      <c r="G92" s="45"/>
      <c r="H92" s="8"/>
      <c r="I92" s="8"/>
      <c r="J92" s="81"/>
      <c r="K92" s="81"/>
      <c r="L92" s="81"/>
      <c r="M92" s="81"/>
    </row>
    <row r="93" spans="5:13" ht="12.75">
      <c r="E93" s="45"/>
      <c r="F93" s="45"/>
      <c r="G93" s="45"/>
      <c r="H93" s="8"/>
      <c r="I93" s="8"/>
      <c r="J93" s="81"/>
      <c r="K93" s="81"/>
      <c r="L93" s="81"/>
      <c r="M93" s="81"/>
    </row>
    <row r="94" spans="5:13" ht="12.75">
      <c r="E94" s="45"/>
      <c r="F94" s="45"/>
      <c r="G94" s="45"/>
      <c r="H94" s="8"/>
      <c r="I94" s="8"/>
      <c r="J94" s="81"/>
      <c r="K94" s="81"/>
      <c r="L94" s="81"/>
      <c r="M94" s="81"/>
    </row>
    <row r="95" spans="5:13" ht="12.75">
      <c r="E95" s="45"/>
      <c r="F95" s="45"/>
      <c r="G95" s="45"/>
      <c r="H95" s="8"/>
      <c r="I95" s="8"/>
      <c r="J95" s="81"/>
      <c r="K95" s="81"/>
      <c r="L95" s="81"/>
      <c r="M95" s="81"/>
    </row>
    <row r="96" spans="5:13" ht="12.75">
      <c r="E96" s="45"/>
      <c r="F96" s="45"/>
      <c r="G96" s="45"/>
      <c r="H96" s="8"/>
      <c r="I96" s="8"/>
      <c r="J96" s="81"/>
      <c r="K96" s="81"/>
      <c r="L96" s="81"/>
      <c r="M96" s="81"/>
    </row>
    <row r="97" spans="5:13" ht="12.75">
      <c r="E97" s="45"/>
      <c r="F97" s="45"/>
      <c r="G97" s="45"/>
      <c r="H97" s="8"/>
      <c r="I97" s="8"/>
      <c r="J97" s="81"/>
      <c r="K97" s="81"/>
      <c r="L97" s="81"/>
      <c r="M97" s="81"/>
    </row>
    <row r="98" spans="5:13" ht="12.75">
      <c r="E98" s="45"/>
      <c r="F98" s="45"/>
      <c r="G98" s="45"/>
      <c r="H98" s="8"/>
      <c r="I98" s="8"/>
      <c r="J98" s="81"/>
      <c r="K98" s="81"/>
      <c r="L98" s="81"/>
      <c r="M98" s="81"/>
    </row>
    <row r="99" spans="5:13" ht="12.75">
      <c r="E99" s="45"/>
      <c r="F99" s="45"/>
      <c r="G99" s="45"/>
      <c r="H99" s="8"/>
      <c r="I99" s="8"/>
      <c r="J99" s="81"/>
      <c r="K99" s="81"/>
      <c r="L99" s="81"/>
      <c r="M99" s="81"/>
    </row>
    <row r="100" spans="5:13" ht="12.75">
      <c r="E100" s="45"/>
      <c r="F100" s="45"/>
      <c r="G100" s="45"/>
      <c r="H100" s="8"/>
      <c r="I100" s="8"/>
      <c r="J100" s="81"/>
      <c r="K100" s="81"/>
      <c r="L100" s="81"/>
      <c r="M100" s="81"/>
    </row>
    <row r="101" spans="5:13" ht="12.75">
      <c r="E101" s="45"/>
      <c r="F101" s="45"/>
      <c r="G101" s="45"/>
      <c r="H101" s="8"/>
      <c r="I101" s="8"/>
      <c r="J101" s="81"/>
      <c r="K101" s="81"/>
      <c r="L101" s="81"/>
      <c r="M101" s="81"/>
    </row>
    <row r="102" spans="5:13" ht="12.75">
      <c r="E102" s="45"/>
      <c r="F102" s="45"/>
      <c r="G102" s="45"/>
      <c r="H102" s="8"/>
      <c r="I102" s="8"/>
      <c r="J102" s="81"/>
      <c r="K102" s="81"/>
      <c r="L102" s="81"/>
      <c r="M102" s="81"/>
    </row>
    <row r="103" spans="5:13" ht="12.75">
      <c r="E103" s="45"/>
      <c r="F103" s="45"/>
      <c r="G103" s="45"/>
      <c r="H103" s="8"/>
      <c r="I103" s="8"/>
      <c r="J103" s="81"/>
      <c r="K103" s="81"/>
      <c r="L103" s="81"/>
      <c r="M103" s="81"/>
    </row>
    <row r="104" spans="5:13" ht="12.75">
      <c r="E104" s="45"/>
      <c r="F104" s="45"/>
      <c r="G104" s="45"/>
      <c r="H104" s="8"/>
      <c r="I104" s="8"/>
      <c r="J104" s="81"/>
      <c r="K104" s="81"/>
      <c r="L104" s="81"/>
      <c r="M104" s="81"/>
    </row>
    <row r="105" spans="5:13" ht="12.75">
      <c r="E105" s="45"/>
      <c r="F105" s="45"/>
      <c r="G105" s="45"/>
      <c r="H105" s="8"/>
      <c r="I105" s="8"/>
      <c r="J105" s="81"/>
      <c r="K105" s="81"/>
      <c r="L105" s="81"/>
      <c r="M105" s="81"/>
    </row>
    <row r="106" spans="5:13" ht="12.75">
      <c r="E106" s="45"/>
      <c r="F106" s="45"/>
      <c r="G106" s="45"/>
      <c r="H106" s="8"/>
      <c r="I106" s="8"/>
      <c r="J106" s="81"/>
      <c r="K106" s="81"/>
      <c r="L106" s="81"/>
      <c r="M106" s="81"/>
    </row>
    <row r="107" spans="5:13" ht="12.75">
      <c r="E107" s="45"/>
      <c r="F107" s="45"/>
      <c r="G107" s="45"/>
      <c r="H107" s="8"/>
      <c r="I107" s="8"/>
      <c r="J107" s="81"/>
      <c r="K107" s="81"/>
      <c r="L107" s="81"/>
      <c r="M107" s="81"/>
    </row>
    <row r="108" spans="5:13" ht="12.75">
      <c r="E108" s="45"/>
      <c r="F108" s="45"/>
      <c r="G108" s="45"/>
      <c r="H108" s="8"/>
      <c r="I108" s="8"/>
      <c r="J108" s="81"/>
      <c r="K108" s="81"/>
      <c r="L108" s="81"/>
      <c r="M108" s="81"/>
    </row>
    <row r="109" spans="5:13" ht="12.75">
      <c r="E109" s="45"/>
      <c r="F109" s="45"/>
      <c r="G109" s="45"/>
      <c r="H109" s="8"/>
      <c r="I109" s="8"/>
      <c r="J109" s="81"/>
      <c r="K109" s="81"/>
      <c r="L109" s="81"/>
      <c r="M109" s="81"/>
    </row>
    <row r="110" spans="5:13" ht="12.75">
      <c r="E110" s="45"/>
      <c r="F110" s="45"/>
      <c r="G110" s="45"/>
      <c r="H110" s="8"/>
      <c r="I110" s="8"/>
      <c r="J110" s="81"/>
      <c r="K110" s="81"/>
      <c r="L110" s="81"/>
      <c r="M110" s="81"/>
    </row>
    <row r="111" spans="5:13" ht="12.75">
      <c r="E111" s="45"/>
      <c r="F111" s="45"/>
      <c r="G111" s="45"/>
      <c r="H111" s="8"/>
      <c r="I111" s="8"/>
      <c r="J111" s="81"/>
      <c r="K111" s="81"/>
      <c r="L111" s="81"/>
      <c r="M111" s="81"/>
    </row>
    <row r="112" spans="5:13" ht="12.75">
      <c r="E112" s="45"/>
      <c r="F112" s="45"/>
      <c r="G112" s="45"/>
      <c r="H112" s="8"/>
      <c r="I112" s="8"/>
      <c r="J112" s="81"/>
      <c r="K112" s="81"/>
      <c r="L112" s="81"/>
      <c r="M112" s="81"/>
    </row>
    <row r="113" spans="5:13" ht="12.75">
      <c r="E113" s="45"/>
      <c r="F113" s="45"/>
      <c r="G113" s="45"/>
      <c r="H113" s="8"/>
      <c r="I113" s="8"/>
      <c r="J113" s="81"/>
      <c r="K113" s="81"/>
      <c r="L113" s="81"/>
      <c r="M113" s="81"/>
    </row>
    <row r="114" spans="5:13" ht="12.75">
      <c r="E114" s="45"/>
      <c r="F114" s="45"/>
      <c r="G114" s="45"/>
      <c r="H114" s="8"/>
      <c r="I114" s="8"/>
      <c r="J114" s="81"/>
      <c r="K114" s="81"/>
      <c r="L114" s="81"/>
      <c r="M114" s="81"/>
    </row>
    <row r="115" spans="5:13" ht="12.75">
      <c r="E115" s="45"/>
      <c r="F115" s="45"/>
      <c r="G115" s="45"/>
      <c r="H115" s="8"/>
      <c r="I115" s="8"/>
      <c r="J115" s="81"/>
      <c r="K115" s="81"/>
      <c r="L115" s="81"/>
      <c r="M115" s="81"/>
    </row>
    <row r="116" spans="5:13" ht="12.75">
      <c r="E116" s="45"/>
      <c r="F116" s="45"/>
      <c r="G116" s="45"/>
      <c r="H116" s="8"/>
      <c r="I116" s="8"/>
      <c r="J116" s="81"/>
      <c r="K116" s="81"/>
      <c r="L116" s="81"/>
      <c r="M116" s="81"/>
    </row>
    <row r="117" spans="8:13" ht="12.75">
      <c r="H117" s="81"/>
      <c r="I117" s="81"/>
      <c r="J117" s="81"/>
      <c r="K117" s="81"/>
      <c r="L117" s="81"/>
      <c r="M117" s="81"/>
    </row>
    <row r="118" spans="8:13" ht="12.75">
      <c r="H118" s="81"/>
      <c r="I118" s="81"/>
      <c r="J118" s="81"/>
      <c r="K118" s="81"/>
      <c r="L118" s="81"/>
      <c r="M118" s="81"/>
    </row>
    <row r="119" spans="8:13" ht="12.75">
      <c r="H119" s="81"/>
      <c r="I119" s="81"/>
      <c r="J119" s="81"/>
      <c r="K119" s="81"/>
      <c r="L119" s="81"/>
      <c r="M119" s="81"/>
    </row>
    <row r="120" spans="8:13" ht="12.75">
      <c r="H120" s="81"/>
      <c r="I120" s="81"/>
      <c r="J120" s="81"/>
      <c r="K120" s="81"/>
      <c r="L120" s="81"/>
      <c r="M120" s="81"/>
    </row>
    <row r="121" spans="8:13" ht="12.75">
      <c r="H121" s="81"/>
      <c r="I121" s="81"/>
      <c r="J121" s="81"/>
      <c r="K121" s="81"/>
      <c r="L121" s="81"/>
      <c r="M121" s="81"/>
    </row>
    <row r="122" spans="8:13" ht="12.75">
      <c r="H122" s="81"/>
      <c r="I122" s="81"/>
      <c r="J122" s="81"/>
      <c r="K122" s="81"/>
      <c r="L122" s="81"/>
      <c r="M122" s="81"/>
    </row>
    <row r="123" spans="8:13" ht="12.75">
      <c r="H123" s="81"/>
      <c r="I123" s="81"/>
      <c r="J123" s="81"/>
      <c r="K123" s="81"/>
      <c r="L123" s="81"/>
      <c r="M123" s="81"/>
    </row>
    <row r="124" spans="8:13" ht="12.75">
      <c r="H124" s="81"/>
      <c r="I124" s="81"/>
      <c r="J124" s="81"/>
      <c r="K124" s="81"/>
      <c r="L124" s="81"/>
      <c r="M124" s="81"/>
    </row>
    <row r="125" spans="8:13" ht="12.75">
      <c r="H125" s="81"/>
      <c r="I125" s="81"/>
      <c r="J125" s="81"/>
      <c r="K125" s="81"/>
      <c r="L125" s="81"/>
      <c r="M125" s="81"/>
    </row>
    <row r="126" spans="8:13" ht="12.75">
      <c r="H126" s="81"/>
      <c r="I126" s="81"/>
      <c r="J126" s="81"/>
      <c r="K126" s="81"/>
      <c r="L126" s="81"/>
      <c r="M126" s="81"/>
    </row>
    <row r="127" spans="8:13" ht="12.75">
      <c r="H127" s="81"/>
      <c r="I127" s="81"/>
      <c r="J127" s="81"/>
      <c r="K127" s="81"/>
      <c r="L127" s="81"/>
      <c r="M127" s="81"/>
    </row>
    <row r="128" spans="8:13" ht="12.75">
      <c r="H128" s="81"/>
      <c r="I128" s="81"/>
      <c r="J128" s="81"/>
      <c r="K128" s="81"/>
      <c r="L128" s="81"/>
      <c r="M128" s="81"/>
    </row>
    <row r="129" spans="8:13" ht="12.75">
      <c r="H129" s="81"/>
      <c r="I129" s="81"/>
      <c r="J129" s="81"/>
      <c r="K129" s="81"/>
      <c r="L129" s="81"/>
      <c r="M129" s="81"/>
    </row>
    <row r="130" spans="8:13" ht="12.75">
      <c r="H130" s="81"/>
      <c r="I130" s="81"/>
      <c r="J130" s="81"/>
      <c r="K130" s="81"/>
      <c r="L130" s="81"/>
      <c r="M130" s="81"/>
    </row>
    <row r="131" spans="8:13" ht="12.75">
      <c r="H131" s="81"/>
      <c r="I131" s="81"/>
      <c r="J131" s="81"/>
      <c r="K131" s="81"/>
      <c r="L131" s="81"/>
      <c r="M131" s="81"/>
    </row>
    <row r="132" spans="8:13" ht="12.75">
      <c r="H132" s="81"/>
      <c r="I132" s="81"/>
      <c r="J132" s="81"/>
      <c r="K132" s="81"/>
      <c r="L132" s="81"/>
      <c r="M132" s="81"/>
    </row>
    <row r="133" spans="8:13" ht="12.75">
      <c r="H133" s="81"/>
      <c r="I133" s="81"/>
      <c r="J133" s="81"/>
      <c r="K133" s="81"/>
      <c r="L133" s="81"/>
      <c r="M133" s="81"/>
    </row>
    <row r="134" spans="8:13" ht="12.75">
      <c r="H134" s="81"/>
      <c r="I134" s="81"/>
      <c r="J134" s="81"/>
      <c r="K134" s="81"/>
      <c r="L134" s="81"/>
      <c r="M134" s="81"/>
    </row>
    <row r="135" spans="8:13" ht="12.75">
      <c r="H135" s="81"/>
      <c r="I135" s="81"/>
      <c r="J135" s="81"/>
      <c r="K135" s="81"/>
      <c r="L135" s="81"/>
      <c r="M135" s="81"/>
    </row>
    <row r="136" spans="8:13" ht="12.75">
      <c r="H136" s="81"/>
      <c r="I136" s="81"/>
      <c r="J136" s="81"/>
      <c r="K136" s="81"/>
      <c r="L136" s="81"/>
      <c r="M136" s="81"/>
    </row>
    <row r="137" spans="8:13" ht="12.75">
      <c r="H137" s="81"/>
      <c r="I137" s="81"/>
      <c r="J137" s="81"/>
      <c r="K137" s="81"/>
      <c r="L137" s="81"/>
      <c r="M137" s="81"/>
    </row>
    <row r="138" spans="8:13" ht="12.75">
      <c r="H138" s="81"/>
      <c r="I138" s="81"/>
      <c r="J138" s="81"/>
      <c r="K138" s="81"/>
      <c r="L138" s="81"/>
      <c r="M138" s="81"/>
    </row>
    <row r="139" spans="8:13" ht="12.75">
      <c r="H139" s="81"/>
      <c r="I139" s="81"/>
      <c r="J139" s="81"/>
      <c r="K139" s="81"/>
      <c r="L139" s="81"/>
      <c r="M139" s="81"/>
    </row>
    <row r="140" spans="8:13" ht="12.75">
      <c r="H140" s="81"/>
      <c r="I140" s="81"/>
      <c r="J140" s="81"/>
      <c r="K140" s="81"/>
      <c r="L140" s="81"/>
      <c r="M140" s="81"/>
    </row>
    <row r="141" spans="8:13" ht="12.75">
      <c r="H141" s="81"/>
      <c r="I141" s="81"/>
      <c r="J141" s="81"/>
      <c r="K141" s="81"/>
      <c r="L141" s="81"/>
      <c r="M141" s="81"/>
    </row>
    <row r="142" spans="8:13" ht="12.75">
      <c r="H142" s="81"/>
      <c r="I142" s="81"/>
      <c r="J142" s="81"/>
      <c r="K142" s="81"/>
      <c r="L142" s="81"/>
      <c r="M142" s="81"/>
    </row>
    <row r="143" spans="8:13" ht="12.75">
      <c r="H143" s="81"/>
      <c r="I143" s="81"/>
      <c r="J143" s="81"/>
      <c r="K143" s="81"/>
      <c r="L143" s="81"/>
      <c r="M143" s="81"/>
    </row>
    <row r="144" spans="8:13" ht="12.75">
      <c r="H144" s="81"/>
      <c r="I144" s="81"/>
      <c r="J144" s="81"/>
      <c r="K144" s="81"/>
      <c r="L144" s="81"/>
      <c r="M144" s="81"/>
    </row>
    <row r="145" spans="8:13" ht="12.75">
      <c r="H145" s="81"/>
      <c r="I145" s="81"/>
      <c r="J145" s="81"/>
      <c r="K145" s="81"/>
      <c r="L145" s="81"/>
      <c r="M145" s="81"/>
    </row>
    <row r="146" spans="8:13" ht="12.75">
      <c r="H146" s="81"/>
      <c r="I146" s="81"/>
      <c r="J146" s="81"/>
      <c r="K146" s="81"/>
      <c r="L146" s="81"/>
      <c r="M146" s="81"/>
    </row>
    <row r="147" spans="8:13" ht="12.75">
      <c r="H147" s="81"/>
      <c r="I147" s="81"/>
      <c r="J147" s="81"/>
      <c r="K147" s="81"/>
      <c r="L147" s="81"/>
      <c r="M147" s="81"/>
    </row>
    <row r="148" spans="8:13" ht="12.75">
      <c r="H148" s="81"/>
      <c r="I148" s="81"/>
      <c r="J148" s="81"/>
      <c r="K148" s="81"/>
      <c r="L148" s="81"/>
      <c r="M148" s="81"/>
    </row>
    <row r="149" spans="8:13" ht="12.75">
      <c r="H149" s="81"/>
      <c r="I149" s="81"/>
      <c r="J149" s="81"/>
      <c r="K149" s="81"/>
      <c r="L149" s="81"/>
      <c r="M149" s="81"/>
    </row>
    <row r="150" spans="8:13" ht="12.75">
      <c r="H150" s="81"/>
      <c r="I150" s="81"/>
      <c r="J150" s="81"/>
      <c r="K150" s="81"/>
      <c r="L150" s="81"/>
      <c r="M150" s="81"/>
    </row>
    <row r="151" spans="8:13" ht="12.75">
      <c r="H151" s="81"/>
      <c r="I151" s="81"/>
      <c r="J151" s="81"/>
      <c r="K151" s="81"/>
      <c r="L151" s="81"/>
      <c r="M151" s="81"/>
    </row>
    <row r="152" spans="8:13" ht="12.75">
      <c r="H152" s="81"/>
      <c r="I152" s="81"/>
      <c r="J152" s="81"/>
      <c r="K152" s="81"/>
      <c r="L152" s="81"/>
      <c r="M152" s="81"/>
    </row>
    <row r="153" spans="8:13" ht="12.75">
      <c r="H153" s="81"/>
      <c r="I153" s="81"/>
      <c r="J153" s="81"/>
      <c r="K153" s="81"/>
      <c r="L153" s="81"/>
      <c r="M153" s="81"/>
    </row>
    <row r="154" spans="8:13" ht="12.75">
      <c r="H154" s="81"/>
      <c r="I154" s="81"/>
      <c r="J154" s="81"/>
      <c r="K154" s="81"/>
      <c r="L154" s="81"/>
      <c r="M154" s="81"/>
    </row>
    <row r="155" spans="8:13" ht="12.75">
      <c r="H155" s="81"/>
      <c r="I155" s="81"/>
      <c r="J155" s="81"/>
      <c r="K155" s="81"/>
      <c r="L155" s="81"/>
      <c r="M155" s="81"/>
    </row>
    <row r="156" spans="8:13" ht="12.75">
      <c r="H156" s="81"/>
      <c r="I156" s="81"/>
      <c r="J156" s="81"/>
      <c r="K156" s="81"/>
      <c r="L156" s="81"/>
      <c r="M156" s="81"/>
    </row>
    <row r="157" spans="8:13" ht="12.75">
      <c r="H157" s="81"/>
      <c r="I157" s="81"/>
      <c r="J157" s="81"/>
      <c r="K157" s="81"/>
      <c r="L157" s="81"/>
      <c r="M157" s="81"/>
    </row>
    <row r="158" spans="8:13" ht="12.75">
      <c r="H158" s="81"/>
      <c r="I158" s="81"/>
      <c r="J158" s="81"/>
      <c r="K158" s="81"/>
      <c r="L158" s="81"/>
      <c r="M158" s="81"/>
    </row>
    <row r="159" spans="8:13" ht="12.75">
      <c r="H159" s="81"/>
      <c r="I159" s="81"/>
      <c r="J159" s="81"/>
      <c r="K159" s="81"/>
      <c r="L159" s="81"/>
      <c r="M159" s="81"/>
    </row>
    <row r="160" spans="8:13" ht="12.75">
      <c r="H160" s="81"/>
      <c r="I160" s="81"/>
      <c r="J160" s="81"/>
      <c r="K160" s="81"/>
      <c r="L160" s="81"/>
      <c r="M160" s="81"/>
    </row>
    <row r="161" spans="8:13" ht="12.75">
      <c r="H161" s="81"/>
      <c r="I161" s="81"/>
      <c r="J161" s="81"/>
      <c r="K161" s="81"/>
      <c r="L161" s="81"/>
      <c r="M161" s="81"/>
    </row>
    <row r="162" spans="8:13" ht="12.75">
      <c r="H162" s="81"/>
      <c r="I162" s="81"/>
      <c r="J162" s="81"/>
      <c r="K162" s="81"/>
      <c r="L162" s="81"/>
      <c r="M162" s="81"/>
    </row>
    <row r="163" spans="8:13" ht="12.75">
      <c r="H163" s="81"/>
      <c r="I163" s="81"/>
      <c r="J163" s="81"/>
      <c r="K163" s="81"/>
      <c r="L163" s="81"/>
      <c r="M163" s="81"/>
    </row>
    <row r="164" spans="8:13" ht="12.75">
      <c r="H164" s="81"/>
      <c r="I164" s="81"/>
      <c r="J164" s="81"/>
      <c r="K164" s="81"/>
      <c r="L164" s="81"/>
      <c r="M164" s="81"/>
    </row>
    <row r="165" spans="8:13" ht="12.75">
      <c r="H165" s="81"/>
      <c r="I165" s="81"/>
      <c r="J165" s="81"/>
      <c r="K165" s="81"/>
      <c r="L165" s="81"/>
      <c r="M165" s="81"/>
    </row>
    <row r="166" spans="8:13" ht="12.75">
      <c r="H166" s="81"/>
      <c r="I166" s="81"/>
      <c r="J166" s="81"/>
      <c r="K166" s="81"/>
      <c r="L166" s="81"/>
      <c r="M166" s="81"/>
    </row>
    <row r="167" spans="8:13" ht="12.75">
      <c r="H167" s="81"/>
      <c r="I167" s="81"/>
      <c r="J167" s="81"/>
      <c r="K167" s="81"/>
      <c r="L167" s="81"/>
      <c r="M167" s="81"/>
    </row>
    <row r="168" spans="8:13" ht="12.75">
      <c r="H168" s="81"/>
      <c r="I168" s="81"/>
      <c r="J168" s="81"/>
      <c r="K168" s="81"/>
      <c r="L168" s="81"/>
      <c r="M168" s="81"/>
    </row>
    <row r="169" spans="8:13" ht="12.75">
      <c r="H169" s="81"/>
      <c r="I169" s="81"/>
      <c r="J169" s="81"/>
      <c r="K169" s="81"/>
      <c r="L169" s="81"/>
      <c r="M169" s="81"/>
    </row>
    <row r="170" spans="8:13" ht="12.75">
      <c r="H170" s="81"/>
      <c r="I170" s="81"/>
      <c r="J170" s="81"/>
      <c r="K170" s="81"/>
      <c r="L170" s="81"/>
      <c r="M170" s="81"/>
    </row>
    <row r="171" spans="8:13" ht="12.75">
      <c r="H171" s="81"/>
      <c r="I171" s="81"/>
      <c r="J171" s="81"/>
      <c r="K171" s="81"/>
      <c r="L171" s="81"/>
      <c r="M171" s="81"/>
    </row>
    <row r="172" spans="8:13" ht="12.75">
      <c r="H172" s="81"/>
      <c r="I172" s="81"/>
      <c r="J172" s="81"/>
      <c r="K172" s="81"/>
      <c r="L172" s="81"/>
      <c r="M172" s="81"/>
    </row>
    <row r="173" spans="8:13" ht="12.75">
      <c r="H173" s="81"/>
      <c r="I173" s="81"/>
      <c r="J173" s="81"/>
      <c r="K173" s="81"/>
      <c r="L173" s="81"/>
      <c r="M173" s="81"/>
    </row>
    <row r="174" spans="8:13" ht="12.75">
      <c r="H174" s="81"/>
      <c r="I174" s="81"/>
      <c r="J174" s="81"/>
      <c r="K174" s="81"/>
      <c r="L174" s="81"/>
      <c r="M174" s="81"/>
    </row>
    <row r="175" spans="8:13" ht="12.75">
      <c r="H175" s="81"/>
      <c r="I175" s="81"/>
      <c r="J175" s="81"/>
      <c r="K175" s="81"/>
      <c r="L175" s="81"/>
      <c r="M175" s="81"/>
    </row>
    <row r="176" spans="8:13" ht="12.75">
      <c r="H176" s="81"/>
      <c r="I176" s="81"/>
      <c r="J176" s="81"/>
      <c r="K176" s="81"/>
      <c r="L176" s="81"/>
      <c r="M176" s="81"/>
    </row>
    <row r="177" spans="8:13" ht="12.75">
      <c r="H177" s="81"/>
      <c r="I177" s="81"/>
      <c r="J177" s="81"/>
      <c r="K177" s="81"/>
      <c r="L177" s="81"/>
      <c r="M177" s="81"/>
    </row>
    <row r="178" spans="8:13" ht="12.75">
      <c r="H178" s="81"/>
      <c r="I178" s="81"/>
      <c r="J178" s="81"/>
      <c r="K178" s="81"/>
      <c r="L178" s="81"/>
      <c r="M178" s="81"/>
    </row>
    <row r="179" spans="8:13" ht="12.75">
      <c r="H179" s="81"/>
      <c r="I179" s="81"/>
      <c r="J179" s="81"/>
      <c r="K179" s="81"/>
      <c r="L179" s="81"/>
      <c r="M179" s="81"/>
    </row>
    <row r="180" spans="8:13" ht="12.75">
      <c r="H180" s="81"/>
      <c r="I180" s="81"/>
      <c r="J180" s="81"/>
      <c r="K180" s="81"/>
      <c r="L180" s="81"/>
      <c r="M180" s="81"/>
    </row>
    <row r="181" spans="8:13" ht="12.75">
      <c r="H181" s="81"/>
      <c r="I181" s="81"/>
      <c r="J181" s="81"/>
      <c r="K181" s="81"/>
      <c r="L181" s="81"/>
      <c r="M181" s="81"/>
    </row>
    <row r="182" spans="8:13" ht="12.75">
      <c r="H182" s="81"/>
      <c r="I182" s="81"/>
      <c r="J182" s="81"/>
      <c r="K182" s="81"/>
      <c r="L182" s="81"/>
      <c r="M182" s="81"/>
    </row>
    <row r="183" spans="8:13" ht="12.75">
      <c r="H183" s="81"/>
      <c r="I183" s="81"/>
      <c r="J183" s="81"/>
      <c r="K183" s="81"/>
      <c r="L183" s="81"/>
      <c r="M183" s="81"/>
    </row>
    <row r="184" spans="8:13" ht="12.75">
      <c r="H184" s="81"/>
      <c r="I184" s="81"/>
      <c r="J184" s="81"/>
      <c r="K184" s="81"/>
      <c r="L184" s="81"/>
      <c r="M184" s="81"/>
    </row>
    <row r="185" spans="8:13" ht="12.75">
      <c r="H185" s="81"/>
      <c r="I185" s="81"/>
      <c r="J185" s="81"/>
      <c r="K185" s="81"/>
      <c r="L185" s="81"/>
      <c r="M185" s="81"/>
    </row>
    <row r="186" spans="8:13" ht="12.75">
      <c r="H186" s="81"/>
      <c r="I186" s="81"/>
      <c r="J186" s="81"/>
      <c r="K186" s="81"/>
      <c r="L186" s="81"/>
      <c r="M186" s="81"/>
    </row>
    <row r="187" spans="8:13" ht="12.75">
      <c r="H187" s="81"/>
      <c r="I187" s="81"/>
      <c r="J187" s="81"/>
      <c r="K187" s="81"/>
      <c r="L187" s="81"/>
      <c r="M187" s="81"/>
    </row>
    <row r="188" spans="8:13" ht="12.75">
      <c r="H188" s="81"/>
      <c r="I188" s="81"/>
      <c r="J188" s="81"/>
      <c r="K188" s="81"/>
      <c r="L188" s="81"/>
      <c r="M188" s="81"/>
    </row>
    <row r="189" spans="8:13" ht="12.75">
      <c r="H189" s="81"/>
      <c r="I189" s="81"/>
      <c r="J189" s="81"/>
      <c r="K189" s="81"/>
      <c r="L189" s="81"/>
      <c r="M189" s="81"/>
    </row>
    <row r="190" spans="8:13" ht="12.75">
      <c r="H190" s="81"/>
      <c r="I190" s="81"/>
      <c r="J190" s="81"/>
      <c r="K190" s="81"/>
      <c r="L190" s="81"/>
      <c r="M190" s="81"/>
    </row>
    <row r="191" spans="8:13" ht="12.75">
      <c r="H191" s="81"/>
      <c r="I191" s="81"/>
      <c r="J191" s="81"/>
      <c r="K191" s="81"/>
      <c r="L191" s="81"/>
      <c r="M191" s="81"/>
    </row>
    <row r="192" spans="8:13" ht="12.75">
      <c r="H192" s="81"/>
      <c r="I192" s="81"/>
      <c r="J192" s="81"/>
      <c r="K192" s="81"/>
      <c r="L192" s="81"/>
      <c r="M192" s="81"/>
    </row>
    <row r="193" spans="8:13" ht="12.75">
      <c r="H193" s="81"/>
      <c r="I193" s="81"/>
      <c r="J193" s="81"/>
      <c r="K193" s="81"/>
      <c r="L193" s="81"/>
      <c r="M193" s="81"/>
    </row>
    <row r="194" spans="8:13" ht="12.75">
      <c r="H194" s="81"/>
      <c r="I194" s="81"/>
      <c r="J194" s="81"/>
      <c r="K194" s="81"/>
      <c r="L194" s="81"/>
      <c r="M194" s="81"/>
    </row>
    <row r="195" spans="8:13" ht="12.75">
      <c r="H195" s="81"/>
      <c r="I195" s="81"/>
      <c r="J195" s="81"/>
      <c r="K195" s="81"/>
      <c r="L195" s="81"/>
      <c r="M195" s="81"/>
    </row>
    <row r="196" spans="8:13" ht="12.75">
      <c r="H196" s="81"/>
      <c r="I196" s="81"/>
      <c r="J196" s="81"/>
      <c r="K196" s="81"/>
      <c r="L196" s="81"/>
      <c r="M196" s="81"/>
    </row>
    <row r="197" spans="8:13" ht="12.75">
      <c r="H197" s="81"/>
      <c r="I197" s="81"/>
      <c r="J197" s="81"/>
      <c r="K197" s="81"/>
      <c r="L197" s="81"/>
      <c r="M197" s="81"/>
    </row>
    <row r="198" spans="8:13" ht="12.75">
      <c r="H198" s="81"/>
      <c r="I198" s="81"/>
      <c r="J198" s="81"/>
      <c r="K198" s="81"/>
      <c r="L198" s="81"/>
      <c r="M198" s="81"/>
    </row>
    <row r="199" spans="8:13" ht="12.75">
      <c r="H199" s="81"/>
      <c r="I199" s="81"/>
      <c r="J199" s="81"/>
      <c r="K199" s="81"/>
      <c r="L199" s="81"/>
      <c r="M199" s="81"/>
    </row>
    <row r="200" spans="8:13" ht="12.75">
      <c r="H200" s="81"/>
      <c r="I200" s="81"/>
      <c r="J200" s="81"/>
      <c r="K200" s="81"/>
      <c r="L200" s="81"/>
      <c r="M200" s="81"/>
    </row>
    <row r="201" spans="8:13" ht="12.75">
      <c r="H201" s="81"/>
      <c r="I201" s="81"/>
      <c r="J201" s="81"/>
      <c r="K201" s="81"/>
      <c r="L201" s="81"/>
      <c r="M201" s="81"/>
    </row>
    <row r="202" spans="8:13" ht="12.75">
      <c r="H202" s="81"/>
      <c r="I202" s="81"/>
      <c r="J202" s="81"/>
      <c r="K202" s="81"/>
      <c r="L202" s="81"/>
      <c r="M202" s="81"/>
    </row>
    <row r="203" spans="8:13" ht="12.75">
      <c r="H203" s="81"/>
      <c r="I203" s="81"/>
      <c r="J203" s="81"/>
      <c r="K203" s="81"/>
      <c r="L203" s="81"/>
      <c r="M203" s="81"/>
    </row>
    <row r="204" spans="8:13" ht="12.75">
      <c r="H204" s="81"/>
      <c r="I204" s="81"/>
      <c r="J204" s="81"/>
      <c r="K204" s="81"/>
      <c r="L204" s="81"/>
      <c r="M204" s="81"/>
    </row>
    <row r="205" spans="8:13" ht="12.75">
      <c r="H205" s="81"/>
      <c r="I205" s="81"/>
      <c r="J205" s="81"/>
      <c r="K205" s="81"/>
      <c r="L205" s="81"/>
      <c r="M205" s="81"/>
    </row>
    <row r="206" spans="8:13" ht="12.75">
      <c r="H206" s="81"/>
      <c r="I206" s="81"/>
      <c r="J206" s="81"/>
      <c r="K206" s="81"/>
      <c r="L206" s="81"/>
      <c r="M206" s="81"/>
    </row>
    <row r="207" spans="8:13" ht="12.75">
      <c r="H207" s="81"/>
      <c r="I207" s="81"/>
      <c r="J207" s="81"/>
      <c r="K207" s="81"/>
      <c r="L207" s="81"/>
      <c r="M207" s="81"/>
    </row>
    <row r="208" spans="8:13" ht="12.75">
      <c r="H208" s="81"/>
      <c r="I208" s="81"/>
      <c r="J208" s="81"/>
      <c r="K208" s="81"/>
      <c r="L208" s="81"/>
      <c r="M208" s="81"/>
    </row>
    <row r="209" spans="8:13" ht="12.75">
      <c r="H209" s="81"/>
      <c r="I209" s="81"/>
      <c r="J209" s="81"/>
      <c r="K209" s="81"/>
      <c r="L209" s="81"/>
      <c r="M209" s="81"/>
    </row>
    <row r="210" spans="8:13" ht="12.75">
      <c r="H210" s="81"/>
      <c r="I210" s="81"/>
      <c r="J210" s="81"/>
      <c r="K210" s="81"/>
      <c r="L210" s="81"/>
      <c r="M210" s="81"/>
    </row>
    <row r="211" spans="8:13" ht="12.75">
      <c r="H211" s="81"/>
      <c r="I211" s="81"/>
      <c r="J211" s="81"/>
      <c r="K211" s="81"/>
      <c r="L211" s="81"/>
      <c r="M211" s="81"/>
    </row>
    <row r="212" spans="8:13" ht="12.75">
      <c r="H212" s="81"/>
      <c r="I212" s="81"/>
      <c r="J212" s="81"/>
      <c r="K212" s="81"/>
      <c r="L212" s="81"/>
      <c r="M212" s="81"/>
    </row>
    <row r="213" spans="8:13" ht="12.75">
      <c r="H213" s="81"/>
      <c r="I213" s="81"/>
      <c r="J213" s="81"/>
      <c r="K213" s="81"/>
      <c r="L213" s="81"/>
      <c r="M213" s="81"/>
    </row>
    <row r="214" spans="8:13" ht="12.75">
      <c r="H214" s="81"/>
      <c r="I214" s="81"/>
      <c r="J214" s="81"/>
      <c r="K214" s="81"/>
      <c r="L214" s="81"/>
      <c r="M214" s="81"/>
    </row>
    <row r="215" spans="8:13" ht="12.75">
      <c r="H215" s="81"/>
      <c r="I215" s="81"/>
      <c r="J215" s="81"/>
      <c r="K215" s="81"/>
      <c r="L215" s="81"/>
      <c r="M215" s="81"/>
    </row>
    <row r="216" spans="8:13" ht="12.75">
      <c r="H216" s="81"/>
      <c r="I216" s="81"/>
      <c r="J216" s="81"/>
      <c r="K216" s="81"/>
      <c r="L216" s="81"/>
      <c r="M216" s="81"/>
    </row>
    <row r="217" spans="8:13" ht="12.75">
      <c r="H217" s="81"/>
      <c r="I217" s="81"/>
      <c r="J217" s="81"/>
      <c r="K217" s="81"/>
      <c r="L217" s="81"/>
      <c r="M217" s="81"/>
    </row>
    <row r="218" spans="8:13" ht="12.75">
      <c r="H218" s="81"/>
      <c r="I218" s="81"/>
      <c r="J218" s="81"/>
      <c r="K218" s="81"/>
      <c r="L218" s="81"/>
      <c r="M218" s="81"/>
    </row>
    <row r="219" spans="8:13" ht="12.75">
      <c r="H219" s="81"/>
      <c r="I219" s="81"/>
      <c r="J219" s="81"/>
      <c r="K219" s="81"/>
      <c r="L219" s="81"/>
      <c r="M219" s="81"/>
    </row>
    <row r="220" spans="8:13" ht="12.75">
      <c r="H220" s="81"/>
      <c r="I220" s="81"/>
      <c r="J220" s="81"/>
      <c r="K220" s="81"/>
      <c r="L220" s="81"/>
      <c r="M220" s="81"/>
    </row>
    <row r="221" spans="8:13" ht="12.75">
      <c r="H221" s="81"/>
      <c r="I221" s="81"/>
      <c r="J221" s="81"/>
      <c r="K221" s="81"/>
      <c r="L221" s="81"/>
      <c r="M221" s="81"/>
    </row>
    <row r="222" spans="8:13" ht="12.75">
      <c r="H222" s="81"/>
      <c r="I222" s="81"/>
      <c r="J222" s="81"/>
      <c r="K222" s="81"/>
      <c r="L222" s="81"/>
      <c r="M222" s="81"/>
    </row>
    <row r="223" spans="8:13" ht="12.75">
      <c r="H223" s="81"/>
      <c r="I223" s="81"/>
      <c r="J223" s="81"/>
      <c r="K223" s="81"/>
      <c r="L223" s="81"/>
      <c r="M223" s="81"/>
    </row>
    <row r="224" spans="8:13" ht="12.75">
      <c r="H224" s="81"/>
      <c r="I224" s="81"/>
      <c r="J224" s="81"/>
      <c r="K224" s="81"/>
      <c r="L224" s="81"/>
      <c r="M224" s="81"/>
    </row>
    <row r="225" spans="8:13" ht="12.75">
      <c r="H225" s="81"/>
      <c r="I225" s="81"/>
      <c r="J225" s="81"/>
      <c r="K225" s="81"/>
      <c r="L225" s="81"/>
      <c r="M225" s="81"/>
    </row>
    <row r="226" spans="8:13" ht="12.75">
      <c r="H226" s="81"/>
      <c r="I226" s="81"/>
      <c r="J226" s="81"/>
      <c r="K226" s="81"/>
      <c r="L226" s="81"/>
      <c r="M226" s="81"/>
    </row>
    <row r="227" spans="8:13" ht="12.75">
      <c r="H227" s="81"/>
      <c r="I227" s="81"/>
      <c r="J227" s="81"/>
      <c r="K227" s="81"/>
      <c r="L227" s="81"/>
      <c r="M227" s="81"/>
    </row>
    <row r="228" spans="8:13" ht="12.75">
      <c r="H228" s="81"/>
      <c r="I228" s="81"/>
      <c r="J228" s="81"/>
      <c r="K228" s="81"/>
      <c r="L228" s="81"/>
      <c r="M228" s="81"/>
    </row>
    <row r="229" spans="8:13" ht="12.75">
      <c r="H229" s="81"/>
      <c r="I229" s="81"/>
      <c r="J229" s="81"/>
      <c r="K229" s="81"/>
      <c r="L229" s="81"/>
      <c r="M229" s="81"/>
    </row>
    <row r="230" spans="8:13" ht="12.75">
      <c r="H230" s="81"/>
      <c r="I230" s="81"/>
      <c r="J230" s="81"/>
      <c r="K230" s="81"/>
      <c r="L230" s="81"/>
      <c r="M230" s="81"/>
    </row>
    <row r="231" spans="8:13" ht="12.75">
      <c r="H231" s="81"/>
      <c r="I231" s="81"/>
      <c r="J231" s="81"/>
      <c r="K231" s="81"/>
      <c r="L231" s="81"/>
      <c r="M231" s="81"/>
    </row>
    <row r="232" spans="8:13" ht="12.75">
      <c r="H232" s="81"/>
      <c r="I232" s="81"/>
      <c r="J232" s="81"/>
      <c r="K232" s="81"/>
      <c r="L232" s="81"/>
      <c r="M232" s="81"/>
    </row>
    <row r="233" spans="8:13" ht="12.75">
      <c r="H233" s="81"/>
      <c r="I233" s="81"/>
      <c r="J233" s="81"/>
      <c r="K233" s="81"/>
      <c r="L233" s="81"/>
      <c r="M233" s="81"/>
    </row>
    <row r="234" spans="8:13" ht="12.75">
      <c r="H234" s="81"/>
      <c r="I234" s="81"/>
      <c r="J234" s="81"/>
      <c r="K234" s="81"/>
      <c r="L234" s="81"/>
      <c r="M234" s="81"/>
    </row>
    <row r="235" spans="8:13" ht="12.75">
      <c r="H235" s="81"/>
      <c r="I235" s="81"/>
      <c r="J235" s="81"/>
      <c r="K235" s="81"/>
      <c r="L235" s="81"/>
      <c r="M235" s="81"/>
    </row>
    <row r="236" spans="8:13" ht="12.75">
      <c r="H236" s="81"/>
      <c r="I236" s="81"/>
      <c r="J236" s="81"/>
      <c r="K236" s="81"/>
      <c r="L236" s="81"/>
      <c r="M236" s="81"/>
    </row>
    <row r="237" spans="8:13" ht="12.75">
      <c r="H237" s="81"/>
      <c r="I237" s="81"/>
      <c r="J237" s="81"/>
      <c r="K237" s="81"/>
      <c r="L237" s="81"/>
      <c r="M237" s="81"/>
    </row>
    <row r="238" spans="8:13" ht="12.75">
      <c r="H238" s="81"/>
      <c r="I238" s="81"/>
      <c r="J238" s="81"/>
      <c r="K238" s="81"/>
      <c r="L238" s="81"/>
      <c r="M238" s="81"/>
    </row>
    <row r="239" spans="8:13" ht="12.75">
      <c r="H239" s="81"/>
      <c r="I239" s="81"/>
      <c r="J239" s="81"/>
      <c r="K239" s="81"/>
      <c r="L239" s="81"/>
      <c r="M239" s="81"/>
    </row>
    <row r="240" spans="8:13" ht="12.75">
      <c r="H240" s="81"/>
      <c r="I240" s="81"/>
      <c r="J240" s="81"/>
      <c r="K240" s="81"/>
      <c r="L240" s="81"/>
      <c r="M240" s="81"/>
    </row>
    <row r="241" spans="8:13" ht="12.75">
      <c r="H241" s="81"/>
      <c r="I241" s="81"/>
      <c r="J241" s="81"/>
      <c r="K241" s="81"/>
      <c r="L241" s="81"/>
      <c r="M241" s="81"/>
    </row>
    <row r="242" spans="8:13" ht="12.75">
      <c r="H242" s="81"/>
      <c r="I242" s="81"/>
      <c r="J242" s="81"/>
      <c r="K242" s="81"/>
      <c r="L242" s="81"/>
      <c r="M242" s="81"/>
    </row>
    <row r="243" spans="8:13" ht="12.75">
      <c r="H243" s="81"/>
      <c r="I243" s="81"/>
      <c r="J243" s="81"/>
      <c r="K243" s="81"/>
      <c r="L243" s="81"/>
      <c r="M243" s="81"/>
    </row>
    <row r="244" spans="8:13" ht="12.75">
      <c r="H244" s="81"/>
      <c r="I244" s="81"/>
      <c r="J244" s="81"/>
      <c r="K244" s="81"/>
      <c r="L244" s="81"/>
      <c r="M244" s="81"/>
    </row>
    <row r="245" spans="8:13" ht="12.75">
      <c r="H245" s="81"/>
      <c r="I245" s="81"/>
      <c r="J245" s="81"/>
      <c r="K245" s="81"/>
      <c r="L245" s="81"/>
      <c r="M245" s="81"/>
    </row>
    <row r="246" spans="8:13" ht="12.75">
      <c r="H246" s="81"/>
      <c r="I246" s="81"/>
      <c r="J246" s="81"/>
      <c r="K246" s="81"/>
      <c r="L246" s="81"/>
      <c r="M246" s="81"/>
    </row>
    <row r="247" spans="8:13" ht="12.75">
      <c r="H247" s="81"/>
      <c r="I247" s="81"/>
      <c r="J247" s="81"/>
      <c r="K247" s="81"/>
      <c r="L247" s="81"/>
      <c r="M247" s="81"/>
    </row>
    <row r="248" spans="8:13" ht="12.75">
      <c r="H248" s="81"/>
      <c r="I248" s="81"/>
      <c r="J248" s="81"/>
      <c r="K248" s="81"/>
      <c r="L248" s="81"/>
      <c r="M248" s="81"/>
    </row>
    <row r="249" spans="8:13" ht="12.75">
      <c r="H249" s="81"/>
      <c r="I249" s="81"/>
      <c r="J249" s="81"/>
      <c r="K249" s="81"/>
      <c r="L249" s="81"/>
      <c r="M249" s="81"/>
    </row>
    <row r="250" spans="8:13" ht="12.75">
      <c r="H250" s="81"/>
      <c r="I250" s="81"/>
      <c r="J250" s="81"/>
      <c r="K250" s="81"/>
      <c r="L250" s="81"/>
      <c r="M250" s="81"/>
    </row>
    <row r="251" spans="8:13" ht="12.75">
      <c r="H251" s="81"/>
      <c r="I251" s="81"/>
      <c r="J251" s="81"/>
      <c r="K251" s="81"/>
      <c r="L251" s="81"/>
      <c r="M251" s="81"/>
    </row>
    <row r="252" spans="8:13" ht="12.75">
      <c r="H252" s="81"/>
      <c r="I252" s="81"/>
      <c r="J252" s="81"/>
      <c r="K252" s="81"/>
      <c r="L252" s="81"/>
      <c r="M252" s="81"/>
    </row>
    <row r="253" spans="8:13" ht="12.75">
      <c r="H253" s="81"/>
      <c r="I253" s="81"/>
      <c r="J253" s="81"/>
      <c r="K253" s="81"/>
      <c r="L253" s="81"/>
      <c r="M253" s="81"/>
    </row>
    <row r="254" spans="8:13" ht="12.75">
      <c r="H254" s="81"/>
      <c r="I254" s="81"/>
      <c r="J254" s="81"/>
      <c r="K254" s="81"/>
      <c r="L254" s="81"/>
      <c r="M254" s="81"/>
    </row>
    <row r="255" spans="8:13" ht="12.75">
      <c r="H255" s="81"/>
      <c r="I255" s="81"/>
      <c r="J255" s="81"/>
      <c r="K255" s="81"/>
      <c r="L255" s="81"/>
      <c r="M255" s="81"/>
    </row>
    <row r="256" spans="8:13" ht="12.75">
      <c r="H256" s="81"/>
      <c r="I256" s="81"/>
      <c r="J256" s="81"/>
      <c r="K256" s="81"/>
      <c r="L256" s="81"/>
      <c r="M256" s="81"/>
    </row>
    <row r="257" spans="8:13" ht="12.75">
      <c r="H257" s="81"/>
      <c r="I257" s="81"/>
      <c r="J257" s="81"/>
      <c r="K257" s="81"/>
      <c r="L257" s="81"/>
      <c r="M257" s="81"/>
    </row>
    <row r="258" spans="8:13" ht="12.75">
      <c r="H258" s="81"/>
      <c r="I258" s="81"/>
      <c r="J258" s="81"/>
      <c r="K258" s="81"/>
      <c r="L258" s="81"/>
      <c r="M258" s="81"/>
    </row>
    <row r="259" spans="8:13" ht="12.75">
      <c r="H259" s="81"/>
      <c r="I259" s="81"/>
      <c r="J259" s="81"/>
      <c r="K259" s="81"/>
      <c r="L259" s="81"/>
      <c r="M259" s="81"/>
    </row>
    <row r="260" spans="8:13" ht="12.75">
      <c r="H260" s="81"/>
      <c r="I260" s="81"/>
      <c r="J260" s="81"/>
      <c r="K260" s="81"/>
      <c r="L260" s="81"/>
      <c r="M260" s="81"/>
    </row>
    <row r="261" spans="8:13" ht="12.75">
      <c r="H261" s="81"/>
      <c r="I261" s="81"/>
      <c r="J261" s="81"/>
      <c r="K261" s="81"/>
      <c r="L261" s="81"/>
      <c r="M261" s="81"/>
    </row>
    <row r="262" spans="8:13" ht="12.75">
      <c r="H262" s="81"/>
      <c r="I262" s="81"/>
      <c r="J262" s="81"/>
      <c r="K262" s="81"/>
      <c r="L262" s="81"/>
      <c r="M262" s="81"/>
    </row>
    <row r="263" spans="8:13" ht="12.75">
      <c r="H263" s="81"/>
      <c r="I263" s="81"/>
      <c r="J263" s="81"/>
      <c r="K263" s="81"/>
      <c r="L263" s="81"/>
      <c r="M263" s="81"/>
    </row>
    <row r="264" spans="8:13" ht="12.75">
      <c r="H264" s="81"/>
      <c r="I264" s="81"/>
      <c r="J264" s="81"/>
      <c r="K264" s="81"/>
      <c r="L264" s="81"/>
      <c r="M264" s="81"/>
    </row>
    <row r="265" spans="8:13" ht="12.75">
      <c r="H265" s="81"/>
      <c r="I265" s="81"/>
      <c r="J265" s="81"/>
      <c r="K265" s="81"/>
      <c r="L265" s="81"/>
      <c r="M265" s="81"/>
    </row>
    <row r="266" spans="8:13" ht="12.75">
      <c r="H266" s="81"/>
      <c r="I266" s="81"/>
      <c r="J266" s="81"/>
      <c r="K266" s="81"/>
      <c r="L266" s="81"/>
      <c r="M266" s="81"/>
    </row>
    <row r="267" spans="8:13" ht="12.75">
      <c r="H267" s="81"/>
      <c r="I267" s="81"/>
      <c r="J267" s="81"/>
      <c r="K267" s="81"/>
      <c r="L267" s="81"/>
      <c r="M267" s="81"/>
    </row>
  </sheetData>
  <mergeCells count="1">
    <mergeCell ref="A7:C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4"/>
  <sheetViews>
    <sheetView workbookViewId="0" topLeftCell="C43">
      <selection activeCell="C53" sqref="C53"/>
    </sheetView>
  </sheetViews>
  <sheetFormatPr defaultColWidth="9.140625" defaultRowHeight="12.75"/>
  <cols>
    <col min="2" max="2" width="9.28125" style="0" bestFit="1" customWidth="1"/>
    <col min="3" max="3" width="53.28125" style="0" customWidth="1"/>
    <col min="4" max="4" width="16.00390625" style="0" customWidth="1"/>
    <col min="5" max="5" width="15.8515625" style="0" customWidth="1"/>
    <col min="6" max="6" width="21.28125" style="0" bestFit="1" customWidth="1"/>
    <col min="7" max="7" width="10.421875" style="0" customWidth="1"/>
    <col min="8" max="8" width="34.421875" style="0" customWidth="1"/>
    <col min="9" max="9" width="11.28125" style="0" customWidth="1"/>
    <col min="10" max="10" width="13.8515625" style="0" customWidth="1"/>
  </cols>
  <sheetData>
    <row r="1" spans="1:3" ht="12.75">
      <c r="A1" s="1" t="s">
        <v>0</v>
      </c>
      <c r="B1" s="1"/>
      <c r="C1" s="1"/>
    </row>
    <row r="2" spans="1:3" ht="12.75">
      <c r="A2" s="1" t="s">
        <v>1</v>
      </c>
      <c r="B2" s="1"/>
      <c r="C2" s="1"/>
    </row>
    <row r="3" spans="1:8" ht="12.75">
      <c r="A3" s="1" t="s">
        <v>2</v>
      </c>
      <c r="B3" s="1"/>
      <c r="C3" s="1"/>
      <c r="E3" s="45"/>
      <c r="F3" s="45"/>
      <c r="G3" s="45"/>
      <c r="H3" s="45"/>
    </row>
    <row r="4" spans="1:8" ht="30">
      <c r="A4" s="46" t="s">
        <v>141</v>
      </c>
      <c r="B4" s="47"/>
      <c r="C4" s="47"/>
      <c r="D4" s="47"/>
      <c r="E4" s="8"/>
      <c r="F4" s="48"/>
      <c r="G4" s="45"/>
      <c r="H4" s="45"/>
    </row>
    <row r="5" spans="5:8" ht="12.75">
      <c r="E5" s="49"/>
      <c r="F5" s="50"/>
      <c r="G5" s="45"/>
      <c r="H5" s="45"/>
    </row>
    <row r="6" spans="1:9" ht="15.75">
      <c r="A6" s="9"/>
      <c r="B6" s="51"/>
      <c r="C6" s="52"/>
      <c r="D6" s="12" t="s">
        <v>4</v>
      </c>
      <c r="E6" s="13" t="s">
        <v>5</v>
      </c>
      <c r="F6" s="53" t="s">
        <v>6</v>
      </c>
      <c r="G6" s="14" t="s">
        <v>7</v>
      </c>
      <c r="H6" s="8"/>
      <c r="I6" s="8"/>
    </row>
    <row r="7" spans="1:9" ht="15.75">
      <c r="A7" s="93" t="s">
        <v>142</v>
      </c>
      <c r="B7" s="94"/>
      <c r="C7" s="94"/>
      <c r="D7" s="15" t="s">
        <v>9</v>
      </c>
      <c r="E7" s="16" t="s">
        <v>9</v>
      </c>
      <c r="F7" s="54" t="s">
        <v>10</v>
      </c>
      <c r="G7" s="17" t="s">
        <v>11</v>
      </c>
      <c r="H7" s="8"/>
      <c r="I7" s="8"/>
    </row>
    <row r="8" spans="1:9" ht="15.75">
      <c r="A8" s="18"/>
      <c r="B8" s="55"/>
      <c r="C8" s="56" t="s">
        <v>12</v>
      </c>
      <c r="D8" s="15">
        <v>2012</v>
      </c>
      <c r="E8" s="21">
        <v>41274</v>
      </c>
      <c r="F8" s="54">
        <v>2012</v>
      </c>
      <c r="G8" s="17">
        <v>2012</v>
      </c>
      <c r="H8" s="8"/>
      <c r="I8" s="8"/>
    </row>
    <row r="9" spans="1:18" ht="19.5" customHeight="1">
      <c r="A9" s="24" t="s">
        <v>143</v>
      </c>
      <c r="B9" s="57"/>
      <c r="C9" s="44"/>
      <c r="D9" s="58">
        <f>D10+D12+D14+D22+D25+D40+D43+D46</f>
        <v>14702200</v>
      </c>
      <c r="E9" s="25">
        <f>E10+E12+E14+E22+E25+E40+E43+E46</f>
        <v>15338184.1</v>
      </c>
      <c r="F9" s="26">
        <f>F10+F12+F14+F22+F25+F40+F43+F46</f>
        <v>15727428.93</v>
      </c>
      <c r="G9" s="27">
        <f aca="true" t="shared" si="0" ref="G9:G26">F9*100/E9</f>
        <v>102.5377504107543</v>
      </c>
      <c r="H9" s="8"/>
      <c r="I9" s="8"/>
      <c r="J9" s="8"/>
      <c r="K9" s="8"/>
      <c r="L9" s="45"/>
      <c r="M9" s="45"/>
      <c r="N9" s="45"/>
      <c r="O9" s="45"/>
      <c r="P9" s="45"/>
      <c r="Q9" s="45"/>
      <c r="R9" s="45"/>
    </row>
    <row r="10" spans="1:18" ht="19.5" customHeight="1">
      <c r="A10" s="36"/>
      <c r="B10" s="59">
        <v>110</v>
      </c>
      <c r="C10" s="36" t="s">
        <v>144</v>
      </c>
      <c r="D10" s="29">
        <f>SUM(D11:D11)</f>
        <v>4610000</v>
      </c>
      <c r="E10" s="37">
        <f>SUM(E11:E11)</f>
        <v>4610000</v>
      </c>
      <c r="F10" s="30">
        <f>SUM(F11:F11)</f>
        <v>4576740</v>
      </c>
      <c r="G10" s="27">
        <f t="shared" si="0"/>
        <v>99.27852494577006</v>
      </c>
      <c r="H10" s="8"/>
      <c r="I10" s="8"/>
      <c r="J10" s="8"/>
      <c r="K10" s="8"/>
      <c r="L10" s="45"/>
      <c r="M10" s="45"/>
      <c r="N10" s="45"/>
      <c r="O10" s="45"/>
      <c r="P10" s="45"/>
      <c r="Q10" s="45"/>
      <c r="R10" s="45"/>
    </row>
    <row r="11" spans="1:18" ht="19.5" customHeight="1">
      <c r="A11" s="35"/>
      <c r="B11" s="60">
        <v>111</v>
      </c>
      <c r="C11" s="61" t="s">
        <v>145</v>
      </c>
      <c r="D11" s="32">
        <v>4610000</v>
      </c>
      <c r="E11" s="32">
        <v>4610000</v>
      </c>
      <c r="F11" s="40">
        <v>4576740</v>
      </c>
      <c r="G11" s="34">
        <f t="shared" si="0"/>
        <v>99.27852494577006</v>
      </c>
      <c r="H11" s="8"/>
      <c r="I11" s="8"/>
      <c r="J11" s="8"/>
      <c r="K11" s="8"/>
      <c r="L11" s="45"/>
      <c r="M11" s="45"/>
      <c r="N11" s="45"/>
      <c r="O11" s="45"/>
      <c r="P11" s="45"/>
      <c r="Q11" s="45"/>
      <c r="R11" s="45"/>
    </row>
    <row r="12" spans="1:18" ht="19.5" customHeight="1">
      <c r="A12" s="36"/>
      <c r="B12" s="62">
        <v>120</v>
      </c>
      <c r="C12" s="63" t="s">
        <v>146</v>
      </c>
      <c r="D12" s="37">
        <f>SUM(D13)</f>
        <v>2703672</v>
      </c>
      <c r="E12" s="37">
        <f>SUM(E13)</f>
        <v>2703672</v>
      </c>
      <c r="F12" s="30">
        <f>SUM(F13)</f>
        <v>2944271</v>
      </c>
      <c r="G12" s="27">
        <f t="shared" si="0"/>
        <v>108.89897147287097</v>
      </c>
      <c r="H12" s="8"/>
      <c r="I12" s="8"/>
      <c r="J12" s="8"/>
      <c r="K12" s="8"/>
      <c r="L12" s="45"/>
      <c r="M12" s="45"/>
      <c r="N12" s="45"/>
      <c r="O12" s="45"/>
      <c r="P12" s="45"/>
      <c r="Q12" s="45"/>
      <c r="R12" s="45"/>
    </row>
    <row r="13" spans="1:18" ht="19.5" customHeight="1">
      <c r="A13" s="35"/>
      <c r="B13" s="60">
        <v>121</v>
      </c>
      <c r="C13" s="61" t="s">
        <v>147</v>
      </c>
      <c r="D13" s="32">
        <v>2703672</v>
      </c>
      <c r="E13" s="32">
        <v>2703672</v>
      </c>
      <c r="F13" s="40">
        <v>2944271</v>
      </c>
      <c r="G13" s="34">
        <f t="shared" si="0"/>
        <v>108.89897147287097</v>
      </c>
      <c r="H13" s="8"/>
      <c r="I13" s="8"/>
      <c r="J13" s="8"/>
      <c r="K13" s="8"/>
      <c r="L13" s="45"/>
      <c r="M13" s="45"/>
      <c r="N13" s="45"/>
      <c r="O13" s="45"/>
      <c r="P13" s="45"/>
      <c r="Q13" s="45"/>
      <c r="R13" s="45"/>
    </row>
    <row r="14" spans="1:18" ht="19.5" customHeight="1">
      <c r="A14" s="36"/>
      <c r="B14" s="59">
        <v>130</v>
      </c>
      <c r="C14" s="36" t="s">
        <v>148</v>
      </c>
      <c r="D14" s="37">
        <f>SUM(D15+D21)</f>
        <v>485451</v>
      </c>
      <c r="E14" s="37">
        <f>SUM(E15+E21)</f>
        <v>487751</v>
      </c>
      <c r="F14" s="30">
        <f>SUM(F15+F21)</f>
        <v>511155.23</v>
      </c>
      <c r="G14" s="27">
        <f t="shared" si="0"/>
        <v>104.79839713296333</v>
      </c>
      <c r="H14" s="8"/>
      <c r="I14" s="8"/>
      <c r="J14" s="8"/>
      <c r="K14" s="8"/>
      <c r="L14" s="45"/>
      <c r="M14" s="45"/>
      <c r="N14" s="45"/>
      <c r="O14" s="45"/>
      <c r="P14" s="45"/>
      <c r="Q14" s="45"/>
      <c r="R14" s="45"/>
    </row>
    <row r="15" spans="1:18" ht="19.5" customHeight="1">
      <c r="A15" s="35"/>
      <c r="B15" s="64">
        <v>133</v>
      </c>
      <c r="C15" s="35" t="s">
        <v>149</v>
      </c>
      <c r="D15" s="32">
        <f>SUM(D16:D20)</f>
        <v>483451</v>
      </c>
      <c r="E15" s="32">
        <f>SUM(E16:E20)</f>
        <v>485751</v>
      </c>
      <c r="F15" s="40">
        <f>F16+F17+F18+F19+F20</f>
        <v>511155.23</v>
      </c>
      <c r="G15" s="34">
        <f t="shared" si="0"/>
        <v>105.22988732910483</v>
      </c>
      <c r="H15" s="8"/>
      <c r="I15" s="8"/>
      <c r="J15" s="8"/>
      <c r="K15" s="8"/>
      <c r="L15" s="45"/>
      <c r="M15" s="45"/>
      <c r="N15" s="45"/>
      <c r="O15" s="45"/>
      <c r="P15" s="45"/>
      <c r="Q15" s="45"/>
      <c r="R15" s="45"/>
    </row>
    <row r="16" spans="1:18" ht="19.5" customHeight="1">
      <c r="A16" s="35"/>
      <c r="B16" s="35"/>
      <c r="C16" s="35" t="s">
        <v>150</v>
      </c>
      <c r="D16" s="32">
        <v>41000</v>
      </c>
      <c r="E16" s="32">
        <f>41000+2300</f>
        <v>43300</v>
      </c>
      <c r="F16" s="40">
        <v>44020.33</v>
      </c>
      <c r="G16" s="34">
        <f t="shared" si="0"/>
        <v>101.66357967667436</v>
      </c>
      <c r="H16" s="8"/>
      <c r="I16" s="8"/>
      <c r="J16" s="8"/>
      <c r="K16" s="8"/>
      <c r="L16" s="45"/>
      <c r="M16" s="45"/>
      <c r="N16" s="45"/>
      <c r="O16" s="45"/>
      <c r="P16" s="45"/>
      <c r="Q16" s="45"/>
      <c r="R16" s="45"/>
    </row>
    <row r="17" spans="1:18" ht="19.5" customHeight="1">
      <c r="A17" s="35"/>
      <c r="B17" s="35"/>
      <c r="C17" s="35" t="s">
        <v>151</v>
      </c>
      <c r="D17" s="32">
        <v>1800</v>
      </c>
      <c r="E17" s="32">
        <v>1800</v>
      </c>
      <c r="F17" s="40">
        <v>670</v>
      </c>
      <c r="G17" s="34">
        <f t="shared" si="0"/>
        <v>37.22222222222222</v>
      </c>
      <c r="H17" s="8"/>
      <c r="I17" s="8"/>
      <c r="J17" s="8"/>
      <c r="K17" s="8"/>
      <c r="L17" s="45"/>
      <c r="M17" s="45"/>
      <c r="N17" s="45"/>
      <c r="O17" s="45"/>
      <c r="P17" s="45"/>
      <c r="Q17" s="45"/>
      <c r="R17" s="45"/>
    </row>
    <row r="18" spans="1:18" ht="19.5" customHeight="1">
      <c r="A18" s="35"/>
      <c r="B18" s="65"/>
      <c r="C18" s="65" t="s">
        <v>152</v>
      </c>
      <c r="D18" s="32">
        <v>8440</v>
      </c>
      <c r="E18" s="32">
        <v>8440</v>
      </c>
      <c r="F18" s="40">
        <v>9450.68</v>
      </c>
      <c r="G18" s="34">
        <f t="shared" si="0"/>
        <v>111.97488151658767</v>
      </c>
      <c r="H18" s="8"/>
      <c r="I18" s="8"/>
      <c r="J18" s="8"/>
      <c r="K18" s="8"/>
      <c r="L18" s="45"/>
      <c r="M18" s="45"/>
      <c r="N18" s="45"/>
      <c r="O18" s="45"/>
      <c r="P18" s="45"/>
      <c r="Q18" s="45"/>
      <c r="R18" s="45"/>
    </row>
    <row r="19" spans="1:18" ht="19.5" customHeight="1">
      <c r="A19" s="35"/>
      <c r="B19" s="65"/>
      <c r="C19" s="65" t="s">
        <v>153</v>
      </c>
      <c r="D19" s="32">
        <v>257211</v>
      </c>
      <c r="E19" s="32">
        <v>257211</v>
      </c>
      <c r="F19" s="40">
        <v>251597</v>
      </c>
      <c r="G19" s="34">
        <f t="shared" si="0"/>
        <v>97.8173561783905</v>
      </c>
      <c r="H19" s="8"/>
      <c r="I19" s="8"/>
      <c r="J19" s="8"/>
      <c r="K19" s="8"/>
      <c r="L19" s="45"/>
      <c r="M19" s="45"/>
      <c r="N19" s="45"/>
      <c r="O19" s="45"/>
      <c r="P19" s="45"/>
      <c r="Q19" s="45"/>
      <c r="R19" s="45"/>
    </row>
    <row r="20" spans="1:18" ht="19.5" customHeight="1">
      <c r="A20" s="35"/>
      <c r="B20" s="35"/>
      <c r="C20" s="35" t="s">
        <v>154</v>
      </c>
      <c r="D20" s="32">
        <v>175000</v>
      </c>
      <c r="E20" s="32">
        <v>175000</v>
      </c>
      <c r="F20" s="40">
        <v>205417.22</v>
      </c>
      <c r="G20" s="34">
        <f t="shared" si="0"/>
        <v>117.38126857142858</v>
      </c>
      <c r="H20" s="8"/>
      <c r="I20" s="8"/>
      <c r="J20" s="8"/>
      <c r="K20" s="8"/>
      <c r="L20" s="45"/>
      <c r="M20" s="45"/>
      <c r="N20" s="45"/>
      <c r="O20" s="45"/>
      <c r="P20" s="45"/>
      <c r="Q20" s="45"/>
      <c r="R20" s="45"/>
    </row>
    <row r="21" spans="1:18" ht="19.5" customHeight="1">
      <c r="A21" s="35"/>
      <c r="B21" s="60">
        <v>139002</v>
      </c>
      <c r="C21" s="61" t="s">
        <v>155</v>
      </c>
      <c r="D21" s="32">
        <v>2000</v>
      </c>
      <c r="E21" s="32">
        <v>2000</v>
      </c>
      <c r="F21" s="40">
        <v>0</v>
      </c>
      <c r="G21" s="34">
        <f t="shared" si="0"/>
        <v>0</v>
      </c>
      <c r="H21" s="8"/>
      <c r="I21" s="8"/>
      <c r="J21" s="8"/>
      <c r="K21" s="8"/>
      <c r="L21" s="45"/>
      <c r="M21" s="45"/>
      <c r="N21" s="45"/>
      <c r="O21" s="45"/>
      <c r="P21" s="45"/>
      <c r="Q21" s="45"/>
      <c r="R21" s="45"/>
    </row>
    <row r="22" spans="1:18" ht="19.5" customHeight="1">
      <c r="A22" s="36"/>
      <c r="B22" s="62">
        <v>210</v>
      </c>
      <c r="C22" s="63" t="s">
        <v>156</v>
      </c>
      <c r="D22" s="37">
        <f>D23+D24</f>
        <v>1449091</v>
      </c>
      <c r="E22" s="37">
        <f>E23+E24</f>
        <v>1449091</v>
      </c>
      <c r="F22" s="30">
        <f>F23+F24</f>
        <v>976501.31</v>
      </c>
      <c r="G22" s="27">
        <f t="shared" si="0"/>
        <v>67.38716271096847</v>
      </c>
      <c r="H22" s="8"/>
      <c r="I22" s="8"/>
      <c r="J22" s="8"/>
      <c r="K22" s="8"/>
      <c r="L22" s="45"/>
      <c r="M22" s="45"/>
      <c r="N22" s="45"/>
      <c r="O22" s="45"/>
      <c r="P22" s="45"/>
      <c r="Q22" s="45"/>
      <c r="R22" s="45"/>
    </row>
    <row r="23" spans="1:18" ht="19.5" customHeight="1">
      <c r="A23" s="36"/>
      <c r="B23" s="60">
        <v>212</v>
      </c>
      <c r="C23" s="61" t="s">
        <v>157</v>
      </c>
      <c r="D23" s="32">
        <v>1062991</v>
      </c>
      <c r="E23" s="32">
        <f>1062991+24896</f>
        <v>1087887</v>
      </c>
      <c r="F23" s="33">
        <v>680114.47</v>
      </c>
      <c r="G23" s="34">
        <f t="shared" si="0"/>
        <v>62.51701417518547</v>
      </c>
      <c r="H23" s="8"/>
      <c r="I23" s="8"/>
      <c r="J23" s="8"/>
      <c r="K23" s="8"/>
      <c r="L23" s="45"/>
      <c r="M23" s="45"/>
      <c r="N23" s="45"/>
      <c r="O23" s="45"/>
      <c r="P23" s="45"/>
      <c r="Q23" s="45"/>
      <c r="R23" s="45"/>
    </row>
    <row r="24" spans="1:18" ht="19.5" customHeight="1">
      <c r="A24" s="35"/>
      <c r="B24" s="60">
        <v>212</v>
      </c>
      <c r="C24" s="61" t="s">
        <v>158</v>
      </c>
      <c r="D24" s="39">
        <v>386100</v>
      </c>
      <c r="E24" s="32">
        <f>386100-24896</f>
        <v>361204</v>
      </c>
      <c r="F24" s="33">
        <v>296386.84</v>
      </c>
      <c r="G24" s="34">
        <f t="shared" si="0"/>
        <v>82.05524855760181</v>
      </c>
      <c r="H24" s="66"/>
      <c r="I24" s="66"/>
      <c r="J24" s="8"/>
      <c r="K24" s="8"/>
      <c r="L24" s="45"/>
      <c r="M24" s="45"/>
      <c r="N24" s="45"/>
      <c r="O24" s="45"/>
      <c r="P24" s="45"/>
      <c r="Q24" s="45"/>
      <c r="R24" s="45"/>
    </row>
    <row r="25" spans="1:18" ht="19.5" customHeight="1">
      <c r="A25" s="36"/>
      <c r="B25" s="62">
        <v>220</v>
      </c>
      <c r="C25" s="63" t="s">
        <v>159</v>
      </c>
      <c r="D25" s="37">
        <f>SUM(D26+D27+D28)</f>
        <v>2061556</v>
      </c>
      <c r="E25" s="37">
        <f>SUM(E26+E27+E28)</f>
        <v>2261072</v>
      </c>
      <c r="F25" s="30">
        <f>SUM(F26+F27+F28)</f>
        <v>2999452.5900000003</v>
      </c>
      <c r="G25" s="27">
        <f t="shared" si="0"/>
        <v>132.65621749329523</v>
      </c>
      <c r="H25" s="8"/>
      <c r="I25" s="8"/>
      <c r="J25" s="8"/>
      <c r="K25" s="8"/>
      <c r="L25" s="45"/>
      <c r="M25" s="45"/>
      <c r="N25" s="45"/>
      <c r="O25" s="45"/>
      <c r="P25" s="45"/>
      <c r="Q25" s="45"/>
      <c r="R25" s="45"/>
    </row>
    <row r="26" spans="1:18" ht="19.5" customHeight="1">
      <c r="A26" s="35"/>
      <c r="B26" s="60">
        <v>221</v>
      </c>
      <c r="C26" s="61" t="s">
        <v>160</v>
      </c>
      <c r="D26" s="32">
        <v>70000</v>
      </c>
      <c r="E26" s="32">
        <v>70000</v>
      </c>
      <c r="F26" s="33">
        <v>90511.83</v>
      </c>
      <c r="G26" s="34">
        <f t="shared" si="0"/>
        <v>129.3026142857143</v>
      </c>
      <c r="H26" s="8"/>
      <c r="I26" s="8"/>
      <c r="J26" s="8"/>
      <c r="K26" s="8"/>
      <c r="L26" s="45"/>
      <c r="M26" s="45"/>
      <c r="N26" s="45"/>
      <c r="O26" s="45"/>
      <c r="P26" s="45"/>
      <c r="Q26" s="45"/>
      <c r="R26" s="45"/>
    </row>
    <row r="27" spans="1:18" ht="19.5" customHeight="1">
      <c r="A27" s="35"/>
      <c r="B27" s="60">
        <v>222</v>
      </c>
      <c r="C27" s="61" t="s">
        <v>161</v>
      </c>
      <c r="D27" s="32">
        <v>0</v>
      </c>
      <c r="E27" s="32">
        <v>0</v>
      </c>
      <c r="F27" s="33">
        <f>130818.9+7500</f>
        <v>138318.9</v>
      </c>
      <c r="G27" s="34">
        <v>0</v>
      </c>
      <c r="H27" s="8"/>
      <c r="I27" s="8"/>
      <c r="J27" s="8"/>
      <c r="K27" s="8"/>
      <c r="L27" s="45"/>
      <c r="M27" s="45"/>
      <c r="N27" s="45"/>
      <c r="O27" s="45"/>
      <c r="P27" s="45"/>
      <c r="Q27" s="45"/>
      <c r="R27" s="45"/>
    </row>
    <row r="28" spans="1:18" ht="19.5" customHeight="1">
      <c r="A28" s="35"/>
      <c r="B28" s="60">
        <v>223</v>
      </c>
      <c r="C28" s="61" t="s">
        <v>162</v>
      </c>
      <c r="D28" s="32">
        <f>SUM(D29:D39)</f>
        <v>1991556</v>
      </c>
      <c r="E28" s="32">
        <f>SUM(E29:E39)</f>
        <v>2191072</v>
      </c>
      <c r="F28" s="33">
        <f>SUM(F29:F39)</f>
        <v>2770621.8600000003</v>
      </c>
      <c r="G28" s="34">
        <f aca="true" t="shared" si="1" ref="G28:G37">F28*100/E28</f>
        <v>126.45051645952304</v>
      </c>
      <c r="H28" s="8"/>
      <c r="I28" s="8"/>
      <c r="J28" s="8"/>
      <c r="K28" s="8"/>
      <c r="L28" s="45"/>
      <c r="M28" s="45"/>
      <c r="N28" s="45"/>
      <c r="O28" s="45"/>
      <c r="P28" s="45"/>
      <c r="Q28" s="45"/>
      <c r="R28" s="45"/>
    </row>
    <row r="29" spans="1:18" ht="19.5" customHeight="1">
      <c r="A29" s="35"/>
      <c r="B29" s="60"/>
      <c r="C29" s="61" t="s">
        <v>163</v>
      </c>
      <c r="D29" s="32">
        <v>89000</v>
      </c>
      <c r="E29" s="32">
        <v>89000</v>
      </c>
      <c r="F29" s="33">
        <v>102168.42</v>
      </c>
      <c r="G29" s="34">
        <f t="shared" si="1"/>
        <v>114.79597752808989</v>
      </c>
      <c r="H29" s="8"/>
      <c r="I29" s="8"/>
      <c r="J29" s="8"/>
      <c r="K29" s="8"/>
      <c r="L29" s="45"/>
      <c r="M29" s="45"/>
      <c r="N29" s="45"/>
      <c r="O29" s="45"/>
      <c r="P29" s="45"/>
      <c r="Q29" s="45"/>
      <c r="R29" s="45"/>
    </row>
    <row r="30" spans="1:18" ht="19.5" customHeight="1">
      <c r="A30" s="35"/>
      <c r="B30" s="60"/>
      <c r="C30" s="61" t="s">
        <v>164</v>
      </c>
      <c r="D30" s="32">
        <v>293476</v>
      </c>
      <c r="E30" s="32">
        <v>293476</v>
      </c>
      <c r="F30" s="33">
        <f>345842.48+529291.87</f>
        <v>875134.35</v>
      </c>
      <c r="G30" s="34">
        <f t="shared" si="1"/>
        <v>298.196223882021</v>
      </c>
      <c r="H30" s="66"/>
      <c r="I30" s="66"/>
      <c r="J30" s="8"/>
      <c r="K30" s="8"/>
      <c r="L30" s="45"/>
      <c r="M30" s="45"/>
      <c r="N30" s="45"/>
      <c r="O30" s="45"/>
      <c r="P30" s="45"/>
      <c r="Q30" s="45"/>
      <c r="R30" s="45"/>
    </row>
    <row r="31" spans="1:18" ht="19.5" customHeight="1">
      <c r="A31" s="35"/>
      <c r="B31" s="60"/>
      <c r="C31" s="61" t="s">
        <v>165</v>
      </c>
      <c r="D31" s="32">
        <v>120000</v>
      </c>
      <c r="E31" s="32">
        <v>120000</v>
      </c>
      <c r="F31" s="33">
        <v>133001.05</v>
      </c>
      <c r="G31" s="34">
        <f t="shared" si="1"/>
        <v>110.83420833333332</v>
      </c>
      <c r="H31" s="8"/>
      <c r="I31" s="8"/>
      <c r="J31" s="8"/>
      <c r="K31" s="8"/>
      <c r="L31" s="45"/>
      <c r="M31" s="45"/>
      <c r="N31" s="45"/>
      <c r="O31" s="45"/>
      <c r="P31" s="45"/>
      <c r="Q31" s="45"/>
      <c r="R31" s="45"/>
    </row>
    <row r="32" spans="1:18" ht="19.5" customHeight="1">
      <c r="A32" s="35"/>
      <c r="B32" s="60"/>
      <c r="C32" s="61" t="s">
        <v>166</v>
      </c>
      <c r="D32" s="32">
        <v>28000</v>
      </c>
      <c r="E32" s="32">
        <v>28000</v>
      </c>
      <c r="F32" s="33">
        <v>27105.99</v>
      </c>
      <c r="G32" s="34">
        <f t="shared" si="1"/>
        <v>96.80710714285715</v>
      </c>
      <c r="H32" s="8"/>
      <c r="I32" s="8"/>
      <c r="J32" s="8"/>
      <c r="K32" s="8"/>
      <c r="L32" s="45"/>
      <c r="M32" s="45"/>
      <c r="N32" s="45"/>
      <c r="O32" s="45"/>
      <c r="P32" s="45"/>
      <c r="Q32" s="45"/>
      <c r="R32" s="45"/>
    </row>
    <row r="33" spans="1:18" ht="19.5" customHeight="1">
      <c r="A33" s="35"/>
      <c r="B33" s="60"/>
      <c r="C33" s="61" t="s">
        <v>82</v>
      </c>
      <c r="D33" s="32">
        <v>4000</v>
      </c>
      <c r="E33" s="32">
        <v>4000</v>
      </c>
      <c r="F33" s="33">
        <v>3699</v>
      </c>
      <c r="G33" s="34">
        <f t="shared" si="1"/>
        <v>92.475</v>
      </c>
      <c r="H33" s="8"/>
      <c r="I33" s="8"/>
      <c r="J33" s="8"/>
      <c r="K33" s="8"/>
      <c r="L33" s="45"/>
      <c r="M33" s="45"/>
      <c r="N33" s="45"/>
      <c r="O33" s="45"/>
      <c r="P33" s="45"/>
      <c r="Q33" s="45"/>
      <c r="R33" s="45"/>
    </row>
    <row r="34" spans="1:18" ht="19.5" customHeight="1">
      <c r="A34" s="35"/>
      <c r="B34" s="60"/>
      <c r="C34" s="61" t="s">
        <v>167</v>
      </c>
      <c r="D34" s="32">
        <v>40000</v>
      </c>
      <c r="E34" s="32">
        <v>40000</v>
      </c>
      <c r="F34" s="33">
        <v>47015.45</v>
      </c>
      <c r="G34" s="34">
        <f t="shared" si="1"/>
        <v>117.538625</v>
      </c>
      <c r="H34" s="8"/>
      <c r="I34" s="8"/>
      <c r="J34" s="8"/>
      <c r="K34" s="8"/>
      <c r="L34" s="45"/>
      <c r="M34" s="45"/>
      <c r="N34" s="45"/>
      <c r="O34" s="45"/>
      <c r="P34" s="45"/>
      <c r="Q34" s="45"/>
      <c r="R34" s="45"/>
    </row>
    <row r="35" spans="1:18" ht="19.5" customHeight="1">
      <c r="A35" s="35"/>
      <c r="B35" s="60"/>
      <c r="C35" s="61" t="s">
        <v>168</v>
      </c>
      <c r="D35" s="32">
        <v>1229080</v>
      </c>
      <c r="E35" s="32">
        <v>1229080</v>
      </c>
      <c r="F35" s="33">
        <v>1212528.24</v>
      </c>
      <c r="G35" s="34">
        <f t="shared" si="1"/>
        <v>98.65332118332411</v>
      </c>
      <c r="H35" s="66"/>
      <c r="I35" s="67"/>
      <c r="J35" s="66"/>
      <c r="K35" s="8"/>
      <c r="L35" s="45"/>
      <c r="M35" s="45"/>
      <c r="N35" s="45"/>
      <c r="O35" s="45"/>
      <c r="P35" s="45"/>
      <c r="Q35" s="45"/>
      <c r="R35" s="45"/>
    </row>
    <row r="36" spans="1:18" ht="19.5" customHeight="1">
      <c r="A36" s="35"/>
      <c r="B36" s="60"/>
      <c r="C36" s="61" t="s">
        <v>84</v>
      </c>
      <c r="D36" s="32">
        <v>160000</v>
      </c>
      <c r="E36" s="32">
        <v>160000</v>
      </c>
      <c r="F36" s="33">
        <v>163277.04</v>
      </c>
      <c r="G36" s="34">
        <f t="shared" si="1"/>
        <v>102.04815</v>
      </c>
      <c r="H36" s="66"/>
      <c r="I36" s="67"/>
      <c r="J36" s="66"/>
      <c r="K36" s="8"/>
      <c r="L36" s="45"/>
      <c r="M36" s="45"/>
      <c r="N36" s="45"/>
      <c r="O36" s="45"/>
      <c r="P36" s="45"/>
      <c r="Q36" s="45"/>
      <c r="R36" s="45"/>
    </row>
    <row r="37" spans="1:18" ht="19.5" customHeight="1">
      <c r="A37" s="35"/>
      <c r="B37" s="60"/>
      <c r="C37" s="61" t="s">
        <v>87</v>
      </c>
      <c r="D37" s="32">
        <v>13000</v>
      </c>
      <c r="E37" s="32">
        <v>13000</v>
      </c>
      <c r="F37" s="33">
        <v>13143.97</v>
      </c>
      <c r="G37" s="34">
        <f t="shared" si="1"/>
        <v>101.10746153846154</v>
      </c>
      <c r="H37" s="66"/>
      <c r="I37" s="67"/>
      <c r="J37" s="66"/>
      <c r="K37" s="8"/>
      <c r="L37" s="45"/>
      <c r="M37" s="45"/>
      <c r="N37" s="45"/>
      <c r="O37" s="45"/>
      <c r="P37" s="45"/>
      <c r="Q37" s="45"/>
      <c r="R37" s="45"/>
    </row>
    <row r="38" spans="1:18" ht="19.5" customHeight="1">
      <c r="A38" s="35"/>
      <c r="B38" s="60"/>
      <c r="C38" s="61" t="s">
        <v>169</v>
      </c>
      <c r="D38" s="32">
        <v>0</v>
      </c>
      <c r="E38" s="32">
        <v>189866</v>
      </c>
      <c r="F38" s="33">
        <v>187059.79</v>
      </c>
      <c r="G38" s="34">
        <f>172828.62*100/189866</f>
        <v>91.02662930698493</v>
      </c>
      <c r="H38" s="67"/>
      <c r="I38" s="67"/>
      <c r="J38" s="66"/>
      <c r="K38" s="8"/>
      <c r="L38" s="45"/>
      <c r="M38" s="45"/>
      <c r="N38" s="45"/>
      <c r="O38" s="45"/>
      <c r="P38" s="45"/>
      <c r="Q38" s="45"/>
      <c r="R38" s="45"/>
    </row>
    <row r="39" spans="1:18" ht="19.5" customHeight="1">
      <c r="A39" s="35"/>
      <c r="B39" s="60"/>
      <c r="C39" s="61" t="s">
        <v>170</v>
      </c>
      <c r="D39" s="32">
        <v>15000</v>
      </c>
      <c r="E39" s="32">
        <v>24650</v>
      </c>
      <c r="F39" s="33">
        <f>4447+47.56+1095.78+870+28.22</f>
        <v>6488.56</v>
      </c>
      <c r="G39" s="34">
        <f aca="true" t="shared" si="2" ref="G39:G51">F39*100/E39</f>
        <v>26.322758620689655</v>
      </c>
      <c r="H39" s="8"/>
      <c r="I39" s="8"/>
      <c r="J39" s="8"/>
      <c r="K39" s="8"/>
      <c r="L39" s="45"/>
      <c r="M39" s="45"/>
      <c r="N39" s="45"/>
      <c r="O39" s="45"/>
      <c r="P39" s="45"/>
      <c r="Q39" s="45"/>
      <c r="R39" s="45"/>
    </row>
    <row r="40" spans="1:18" ht="19.5" customHeight="1">
      <c r="A40" s="36"/>
      <c r="B40" s="62">
        <v>240</v>
      </c>
      <c r="C40" s="63" t="s">
        <v>171</v>
      </c>
      <c r="D40" s="37">
        <f>D41+D42</f>
        <v>46060</v>
      </c>
      <c r="E40" s="37">
        <f>E41+E42</f>
        <v>46060</v>
      </c>
      <c r="F40" s="30">
        <f>F41+F42</f>
        <v>22572.420000000002</v>
      </c>
      <c r="G40" s="27">
        <f t="shared" si="2"/>
        <v>49.00655666521928</v>
      </c>
      <c r="H40" s="8"/>
      <c r="I40" s="8"/>
      <c r="J40" s="8"/>
      <c r="K40" s="8"/>
      <c r="L40" s="45"/>
      <c r="M40" s="45"/>
      <c r="N40" s="45"/>
      <c r="O40" s="45"/>
      <c r="P40" s="45"/>
      <c r="Q40" s="45"/>
      <c r="R40" s="45"/>
    </row>
    <row r="41" spans="1:18" ht="19.5" customHeight="1">
      <c r="A41" s="36"/>
      <c r="B41" s="62"/>
      <c r="C41" s="61" t="s">
        <v>172</v>
      </c>
      <c r="D41" s="32">
        <v>46000</v>
      </c>
      <c r="E41" s="32">
        <v>46000</v>
      </c>
      <c r="F41" s="33">
        <v>22507.11</v>
      </c>
      <c r="G41" s="34">
        <f t="shared" si="2"/>
        <v>48.9285</v>
      </c>
      <c r="H41" s="8"/>
      <c r="I41" s="8"/>
      <c r="J41" s="8"/>
      <c r="K41" s="8"/>
      <c r="L41" s="45"/>
      <c r="M41" s="45"/>
      <c r="N41" s="45"/>
      <c r="O41" s="45"/>
      <c r="P41" s="45"/>
      <c r="Q41" s="45"/>
      <c r="R41" s="45"/>
    </row>
    <row r="42" spans="1:18" ht="19.5" customHeight="1">
      <c r="A42" s="36"/>
      <c r="B42" s="62"/>
      <c r="C42" s="61" t="s">
        <v>173</v>
      </c>
      <c r="D42" s="32">
        <v>60</v>
      </c>
      <c r="E42" s="32">
        <v>60</v>
      </c>
      <c r="F42" s="33">
        <v>65.31</v>
      </c>
      <c r="G42" s="34">
        <f t="shared" si="2"/>
        <v>108.85</v>
      </c>
      <c r="H42" s="66"/>
      <c r="I42" s="8"/>
      <c r="J42" s="8"/>
      <c r="K42" s="8"/>
      <c r="L42" s="45"/>
      <c r="M42" s="45"/>
      <c r="N42" s="45"/>
      <c r="O42" s="45"/>
      <c r="P42" s="45"/>
      <c r="Q42" s="45"/>
      <c r="R42" s="45"/>
    </row>
    <row r="43" spans="1:18" ht="19.5" customHeight="1">
      <c r="A43" s="36"/>
      <c r="B43" s="62">
        <v>290</v>
      </c>
      <c r="C43" s="63" t="s">
        <v>174</v>
      </c>
      <c r="D43" s="37">
        <f>D44+D45</f>
        <v>242000</v>
      </c>
      <c r="E43" s="37">
        <f>E44+E45</f>
        <v>313857</v>
      </c>
      <c r="F43" s="30">
        <f>F44+F45</f>
        <v>230986.11</v>
      </c>
      <c r="G43" s="27">
        <f t="shared" si="2"/>
        <v>73.59597205096588</v>
      </c>
      <c r="H43" s="8"/>
      <c r="I43" s="8"/>
      <c r="J43" s="8"/>
      <c r="K43" s="8"/>
      <c r="L43" s="45"/>
      <c r="M43" s="45"/>
      <c r="N43" s="45"/>
      <c r="O43" s="45"/>
      <c r="P43" s="45"/>
      <c r="Q43" s="45"/>
      <c r="R43" s="45"/>
    </row>
    <row r="44" spans="1:18" ht="19.5" customHeight="1">
      <c r="A44" s="36"/>
      <c r="B44" s="62"/>
      <c r="C44" s="61" t="s">
        <v>175</v>
      </c>
      <c r="D44" s="32">
        <v>150000</v>
      </c>
      <c r="E44" s="32">
        <f>150000+4488+12075+55294</f>
        <v>221857</v>
      </c>
      <c r="F44" s="33">
        <v>106198.97</v>
      </c>
      <c r="G44" s="34">
        <f t="shared" si="2"/>
        <v>47.86820789968313</v>
      </c>
      <c r="H44" s="8"/>
      <c r="I44" s="8"/>
      <c r="J44" s="8"/>
      <c r="K44" s="8"/>
      <c r="L44" s="45"/>
      <c r="M44" s="45"/>
      <c r="N44" s="45"/>
      <c r="O44" s="45"/>
      <c r="P44" s="45"/>
      <c r="Q44" s="45"/>
      <c r="R44" s="45"/>
    </row>
    <row r="45" spans="1:18" ht="19.5" customHeight="1">
      <c r="A45" s="36"/>
      <c r="B45" s="62"/>
      <c r="C45" s="61" t="s">
        <v>176</v>
      </c>
      <c r="D45" s="32">
        <v>92000</v>
      </c>
      <c r="E45" s="32">
        <v>92000</v>
      </c>
      <c r="F45" s="33">
        <v>124787.14</v>
      </c>
      <c r="G45" s="34">
        <f t="shared" si="2"/>
        <v>135.63819565217392</v>
      </c>
      <c r="H45" s="67"/>
      <c r="I45" s="8"/>
      <c r="J45" s="8"/>
      <c r="K45" s="8"/>
      <c r="L45" s="45"/>
      <c r="M45" s="45"/>
      <c r="N45" s="45"/>
      <c r="O45" s="45"/>
      <c r="P45" s="45"/>
      <c r="Q45" s="45"/>
      <c r="R45" s="45"/>
    </row>
    <row r="46" spans="1:18" ht="19.5" customHeight="1">
      <c r="A46" s="36"/>
      <c r="B46" s="62">
        <v>310</v>
      </c>
      <c r="C46" s="63" t="s">
        <v>177</v>
      </c>
      <c r="D46" s="37">
        <f>SUM(D47:D48)</f>
        <v>3104370</v>
      </c>
      <c r="E46" s="37">
        <f>SUM(E47:E48)</f>
        <v>3466681.0999999996</v>
      </c>
      <c r="F46" s="30">
        <f>SUM(F47:F48)</f>
        <v>3465750.27</v>
      </c>
      <c r="G46" s="27">
        <f t="shared" si="2"/>
        <v>99.97314924640747</v>
      </c>
      <c r="H46" s="8"/>
      <c r="I46" s="8"/>
      <c r="J46" s="8"/>
      <c r="K46" s="8"/>
      <c r="L46" s="45"/>
      <c r="M46" s="45"/>
      <c r="N46" s="45"/>
      <c r="O46" s="45"/>
      <c r="P46" s="45"/>
      <c r="Q46" s="45"/>
      <c r="R46" s="45"/>
    </row>
    <row r="47" spans="1:18" ht="19.5" customHeight="1">
      <c r="A47" s="35"/>
      <c r="B47" s="60">
        <v>311</v>
      </c>
      <c r="C47" s="61" t="s">
        <v>178</v>
      </c>
      <c r="D47" s="32">
        <v>0</v>
      </c>
      <c r="E47" s="32">
        <f>69630+29828.08</f>
        <v>99458.08</v>
      </c>
      <c r="F47" s="33">
        <f>69630+29825.58</f>
        <v>99455.58</v>
      </c>
      <c r="G47" s="34">
        <f t="shared" si="2"/>
        <v>99.99748637818064</v>
      </c>
      <c r="H47" s="68"/>
      <c r="I47" s="8"/>
      <c r="J47" s="8"/>
      <c r="K47" s="8"/>
      <c r="L47" s="45"/>
      <c r="M47" s="45"/>
      <c r="N47" s="45"/>
      <c r="O47" s="45"/>
      <c r="P47" s="45"/>
      <c r="Q47" s="45"/>
      <c r="R47" s="45"/>
    </row>
    <row r="48" spans="1:18" ht="19.5" customHeight="1">
      <c r="A48" s="35"/>
      <c r="B48" s="60">
        <v>312</v>
      </c>
      <c r="C48" s="61" t="s">
        <v>179</v>
      </c>
      <c r="D48" s="32">
        <f>SUM(D49:D63)</f>
        <v>3104370</v>
      </c>
      <c r="E48" s="32">
        <f>SUM(E49:E63)</f>
        <v>3367223.0199999996</v>
      </c>
      <c r="F48" s="33">
        <f>SUM(F49:F63)</f>
        <v>3366294.69</v>
      </c>
      <c r="G48" s="34">
        <f t="shared" si="2"/>
        <v>99.97243039755651</v>
      </c>
      <c r="H48" s="8"/>
      <c r="I48" s="8"/>
      <c r="J48" s="8"/>
      <c r="K48" s="8"/>
      <c r="L48" s="45"/>
      <c r="M48" s="45"/>
      <c r="N48" s="45"/>
      <c r="O48" s="45"/>
      <c r="P48" s="45"/>
      <c r="Q48" s="45"/>
      <c r="R48" s="45"/>
    </row>
    <row r="49" spans="1:18" ht="19.5" customHeight="1">
      <c r="A49" s="35"/>
      <c r="B49" s="60"/>
      <c r="C49" s="61" t="s">
        <v>180</v>
      </c>
      <c r="D49" s="32">
        <v>92203</v>
      </c>
      <c r="E49" s="32">
        <v>95713</v>
      </c>
      <c r="F49" s="33">
        <v>95712.99</v>
      </c>
      <c r="G49" s="34">
        <f t="shared" si="2"/>
        <v>99.99998955209846</v>
      </c>
      <c r="H49" s="8"/>
      <c r="I49" s="8"/>
      <c r="J49" s="8"/>
      <c r="K49" s="8"/>
      <c r="L49" s="45"/>
      <c r="M49" s="45"/>
      <c r="N49" s="45"/>
      <c r="O49" s="45"/>
      <c r="P49" s="45"/>
      <c r="Q49" s="45"/>
      <c r="R49" s="45"/>
    </row>
    <row r="50" spans="1:18" ht="19.5" customHeight="1">
      <c r="A50" s="35" t="s">
        <v>181</v>
      </c>
      <c r="B50" s="60"/>
      <c r="C50" s="61" t="s">
        <v>182</v>
      </c>
      <c r="D50" s="32">
        <v>2878269</v>
      </c>
      <c r="E50" s="33">
        <f>3043200+927.4+714.3+30000+4604+515.1+283-26870+18916-441+1601-33+3629+254.25</f>
        <v>3077300.05</v>
      </c>
      <c r="F50" s="33">
        <f>2694.05+132483+2942123</f>
        <v>3077300.05</v>
      </c>
      <c r="G50" s="34">
        <f t="shared" si="2"/>
        <v>100</v>
      </c>
      <c r="H50" s="66"/>
      <c r="I50" s="67"/>
      <c r="J50" s="8"/>
      <c r="K50" s="8"/>
      <c r="L50" s="45"/>
      <c r="M50" s="45"/>
      <c r="N50" s="45"/>
      <c r="O50" s="45"/>
      <c r="P50" s="45"/>
      <c r="Q50" s="45"/>
      <c r="R50" s="45"/>
    </row>
    <row r="51" spans="1:18" ht="19.5" customHeight="1">
      <c r="A51" s="35"/>
      <c r="B51" s="60"/>
      <c r="C51" s="61" t="s">
        <v>183</v>
      </c>
      <c r="D51" s="32">
        <v>34340</v>
      </c>
      <c r="E51" s="33">
        <f>34340+1035.34</f>
        <v>35375.34</v>
      </c>
      <c r="F51" s="33">
        <v>35375.34</v>
      </c>
      <c r="G51" s="34">
        <f t="shared" si="2"/>
        <v>100</v>
      </c>
      <c r="H51" s="8"/>
      <c r="I51" s="8"/>
      <c r="J51" s="8"/>
      <c r="K51" s="8"/>
      <c r="L51" s="45"/>
      <c r="M51" s="45"/>
      <c r="N51" s="45"/>
      <c r="O51" s="45"/>
      <c r="P51" s="45"/>
      <c r="Q51" s="45"/>
      <c r="R51" s="45"/>
    </row>
    <row r="52" spans="1:18" ht="19.5" customHeight="1">
      <c r="A52" s="35"/>
      <c r="B52" s="60"/>
      <c r="C52" s="61" t="s">
        <v>184</v>
      </c>
      <c r="D52" s="32">
        <v>800</v>
      </c>
      <c r="E52" s="32">
        <f>800+2355.57</f>
        <v>3155.57</v>
      </c>
      <c r="F52" s="33">
        <v>2221.39</v>
      </c>
      <c r="G52" s="34">
        <f>2221.39*100/3156</f>
        <v>70.3862484157161</v>
      </c>
      <c r="H52" s="8"/>
      <c r="I52" s="8"/>
      <c r="J52" s="8"/>
      <c r="K52" s="8"/>
      <c r="L52" s="45"/>
      <c r="M52" s="45"/>
      <c r="N52" s="45"/>
      <c r="O52" s="45"/>
      <c r="P52" s="45"/>
      <c r="Q52" s="45"/>
      <c r="R52" s="45"/>
    </row>
    <row r="53" spans="1:18" ht="19.5" customHeight="1">
      <c r="A53" s="35"/>
      <c r="B53" s="60"/>
      <c r="C53" s="61" t="s">
        <v>185</v>
      </c>
      <c r="D53" s="32">
        <v>30000</v>
      </c>
      <c r="E53" s="32">
        <f>30000-5414+550</f>
        <v>25136</v>
      </c>
      <c r="F53" s="33">
        <v>25136</v>
      </c>
      <c r="G53" s="34">
        <f aca="true" t="shared" si="3" ref="G53:G68">F53*100/E53</f>
        <v>100</v>
      </c>
      <c r="H53" s="8"/>
      <c r="I53" s="8"/>
      <c r="J53" s="8"/>
      <c r="K53" s="8"/>
      <c r="L53" s="45"/>
      <c r="M53" s="45"/>
      <c r="N53" s="45"/>
      <c r="O53" s="45"/>
      <c r="P53" s="45"/>
      <c r="Q53" s="45"/>
      <c r="R53" s="45"/>
    </row>
    <row r="54" spans="1:18" ht="19.5" customHeight="1">
      <c r="A54" s="35"/>
      <c r="B54" s="60"/>
      <c r="C54" s="61" t="s">
        <v>186</v>
      </c>
      <c r="D54" s="32">
        <v>12592</v>
      </c>
      <c r="E54" s="32">
        <v>12553</v>
      </c>
      <c r="F54" s="33">
        <v>12552.54</v>
      </c>
      <c r="G54" s="34">
        <f t="shared" si="3"/>
        <v>99.99633553732176</v>
      </c>
      <c r="H54" s="8"/>
      <c r="I54" s="8"/>
      <c r="J54" s="8"/>
      <c r="K54" s="8"/>
      <c r="L54" s="45"/>
      <c r="M54" s="45"/>
      <c r="N54" s="45"/>
      <c r="O54" s="45"/>
      <c r="P54" s="45"/>
      <c r="Q54" s="45"/>
      <c r="R54" s="45"/>
    </row>
    <row r="55" spans="1:18" ht="19.5" customHeight="1">
      <c r="A55" s="35"/>
      <c r="B55" s="60"/>
      <c r="C55" s="61" t="s">
        <v>187</v>
      </c>
      <c r="D55" s="32">
        <v>3358</v>
      </c>
      <c r="E55" s="33">
        <f>3358-273.58</f>
        <v>3084.42</v>
      </c>
      <c r="F55" s="33">
        <v>3084.42</v>
      </c>
      <c r="G55" s="34">
        <f t="shared" si="3"/>
        <v>100</v>
      </c>
      <c r="H55" s="8"/>
      <c r="I55" s="8"/>
      <c r="J55" s="8"/>
      <c r="K55" s="8"/>
      <c r="L55" s="45"/>
      <c r="M55" s="45"/>
      <c r="N55" s="45"/>
      <c r="O55" s="45"/>
      <c r="P55" s="45"/>
      <c r="Q55" s="45"/>
      <c r="R55" s="45"/>
    </row>
    <row r="56" spans="1:18" ht="19.5" customHeight="1">
      <c r="A56" s="35"/>
      <c r="B56" s="60"/>
      <c r="C56" s="61" t="s">
        <v>188</v>
      </c>
      <c r="D56" s="32">
        <v>13564</v>
      </c>
      <c r="E56" s="32">
        <v>13667</v>
      </c>
      <c r="F56" s="33">
        <v>13667.32</v>
      </c>
      <c r="G56" s="34">
        <f t="shared" si="3"/>
        <v>100.00234140630717</v>
      </c>
      <c r="H56" s="8"/>
      <c r="I56" s="8"/>
      <c r="J56" s="8"/>
      <c r="K56" s="8"/>
      <c r="L56" s="45"/>
      <c r="M56" s="45"/>
      <c r="N56" s="45"/>
      <c r="O56" s="45"/>
      <c r="P56" s="45"/>
      <c r="Q56" s="45"/>
      <c r="R56" s="45"/>
    </row>
    <row r="57" spans="1:18" ht="19.5" customHeight="1">
      <c r="A57" s="35"/>
      <c r="B57" s="60"/>
      <c r="C57" s="61" t="s">
        <v>189</v>
      </c>
      <c r="D57" s="32">
        <v>1444</v>
      </c>
      <c r="E57" s="32">
        <v>1444</v>
      </c>
      <c r="F57" s="33">
        <v>1450</v>
      </c>
      <c r="G57" s="34">
        <f t="shared" si="3"/>
        <v>100.41551246537396</v>
      </c>
      <c r="H57" s="8"/>
      <c r="I57" s="8"/>
      <c r="J57" s="8"/>
      <c r="K57" s="8"/>
      <c r="L57" s="45"/>
      <c r="M57" s="45"/>
      <c r="N57" s="45"/>
      <c r="O57" s="45"/>
      <c r="P57" s="45"/>
      <c r="Q57" s="45"/>
      <c r="R57" s="45"/>
    </row>
    <row r="58" spans="1:18" ht="19.5" customHeight="1">
      <c r="A58" s="35"/>
      <c r="B58" s="60"/>
      <c r="C58" s="61" t="s">
        <v>190</v>
      </c>
      <c r="D58" s="32">
        <v>0</v>
      </c>
      <c r="E58" s="32">
        <f>1800+500</f>
        <v>2300</v>
      </c>
      <c r="F58" s="33">
        <v>2300</v>
      </c>
      <c r="G58" s="34">
        <f t="shared" si="3"/>
        <v>100</v>
      </c>
      <c r="H58" s="8"/>
      <c r="I58" s="8"/>
      <c r="J58" s="8"/>
      <c r="K58" s="8"/>
      <c r="L58" s="45"/>
      <c r="M58" s="45"/>
      <c r="N58" s="45"/>
      <c r="O58" s="45"/>
      <c r="P58" s="45"/>
      <c r="Q58" s="45"/>
      <c r="R58" s="45"/>
    </row>
    <row r="59" spans="1:18" ht="19.5" customHeight="1">
      <c r="A59" s="35"/>
      <c r="B59" s="60"/>
      <c r="C59" s="61" t="s">
        <v>191</v>
      </c>
      <c r="D59" s="32">
        <v>0</v>
      </c>
      <c r="E59" s="32">
        <f>50000</f>
        <v>50000</v>
      </c>
      <c r="F59" s="33">
        <v>50000</v>
      </c>
      <c r="G59" s="34">
        <f t="shared" si="3"/>
        <v>100</v>
      </c>
      <c r="H59" s="8"/>
      <c r="I59" s="8"/>
      <c r="J59" s="8"/>
      <c r="K59" s="8"/>
      <c r="L59" s="45"/>
      <c r="M59" s="45"/>
      <c r="N59" s="45"/>
      <c r="O59" s="45"/>
      <c r="P59" s="45"/>
      <c r="Q59" s="45"/>
      <c r="R59" s="45"/>
    </row>
    <row r="60" spans="1:18" ht="19.5" customHeight="1">
      <c r="A60" s="35"/>
      <c r="B60" s="60"/>
      <c r="C60" s="61" t="s">
        <v>192</v>
      </c>
      <c r="D60" s="32">
        <v>0</v>
      </c>
      <c r="E60" s="32">
        <v>2000</v>
      </c>
      <c r="F60" s="33">
        <v>2000</v>
      </c>
      <c r="G60" s="34">
        <f t="shared" si="3"/>
        <v>100</v>
      </c>
      <c r="H60" s="8"/>
      <c r="I60" s="8"/>
      <c r="J60" s="8"/>
      <c r="K60" s="8"/>
      <c r="L60" s="45"/>
      <c r="M60" s="45"/>
      <c r="N60" s="45"/>
      <c r="O60" s="45"/>
      <c r="P60" s="45"/>
      <c r="Q60" s="45"/>
      <c r="R60" s="45"/>
    </row>
    <row r="61" spans="1:18" ht="19.5" customHeight="1">
      <c r="A61" s="35"/>
      <c r="B61" s="60"/>
      <c r="C61" s="61" t="s">
        <v>193</v>
      </c>
      <c r="D61" s="32"/>
      <c r="E61" s="32">
        <v>5000</v>
      </c>
      <c r="F61" s="33">
        <v>5000</v>
      </c>
      <c r="G61" s="34">
        <f t="shared" si="3"/>
        <v>100</v>
      </c>
      <c r="H61" s="8"/>
      <c r="I61" s="8"/>
      <c r="J61" s="8"/>
      <c r="K61" s="8"/>
      <c r="L61" s="45"/>
      <c r="M61" s="45"/>
      <c r="N61" s="45"/>
      <c r="O61" s="45"/>
      <c r="P61" s="45"/>
      <c r="Q61" s="45"/>
      <c r="R61" s="45"/>
    </row>
    <row r="62" spans="1:18" ht="19.5" customHeight="1">
      <c r="A62" s="35"/>
      <c r="B62" s="60"/>
      <c r="C62" s="61" t="s">
        <v>194</v>
      </c>
      <c r="D62" s="32">
        <v>0</v>
      </c>
      <c r="E62" s="32">
        <v>1800</v>
      </c>
      <c r="F62" s="33">
        <v>1800</v>
      </c>
      <c r="G62" s="34">
        <f t="shared" si="3"/>
        <v>100</v>
      </c>
      <c r="H62" s="8"/>
      <c r="I62" s="8"/>
      <c r="J62" s="8"/>
      <c r="K62" s="8"/>
      <c r="L62" s="45"/>
      <c r="M62" s="45"/>
      <c r="N62" s="45"/>
      <c r="O62" s="45"/>
      <c r="P62" s="45"/>
      <c r="Q62" s="45"/>
      <c r="R62" s="45"/>
    </row>
    <row r="63" spans="1:18" ht="19.5" customHeight="1">
      <c r="A63" s="35"/>
      <c r="B63" s="60"/>
      <c r="C63" s="61" t="s">
        <v>195</v>
      </c>
      <c r="D63" s="32">
        <v>37800</v>
      </c>
      <c r="E63" s="33">
        <f>34232+4462.64</f>
        <v>38694.64</v>
      </c>
      <c r="F63" s="33">
        <v>38694.64</v>
      </c>
      <c r="G63" s="34">
        <f t="shared" si="3"/>
        <v>100</v>
      </c>
      <c r="H63" s="8"/>
      <c r="I63" s="8"/>
      <c r="J63" s="8"/>
      <c r="K63" s="8"/>
      <c r="L63" s="45"/>
      <c r="M63" s="45"/>
      <c r="N63" s="45"/>
      <c r="O63" s="45"/>
      <c r="P63" s="45"/>
      <c r="Q63" s="45"/>
      <c r="R63" s="45"/>
    </row>
    <row r="64" spans="1:18" ht="19.5" customHeight="1">
      <c r="A64" s="24" t="s">
        <v>196</v>
      </c>
      <c r="B64" s="70"/>
      <c r="C64" s="71"/>
      <c r="D64" s="25">
        <f>SUM(D65+D68)</f>
        <v>2395509</v>
      </c>
      <c r="E64" s="25">
        <f>SUM(E65+E68)</f>
        <v>2409408.44</v>
      </c>
      <c r="F64" s="26">
        <f>SUM(F65+F68)</f>
        <v>431569.05</v>
      </c>
      <c r="G64" s="27">
        <f t="shared" si="3"/>
        <v>17.91182610782255</v>
      </c>
      <c r="H64" s="8"/>
      <c r="I64" s="8"/>
      <c r="J64" s="8"/>
      <c r="K64" s="8"/>
      <c r="L64" s="45"/>
      <c r="M64" s="45"/>
      <c r="N64" s="45"/>
      <c r="O64" s="45"/>
      <c r="P64" s="45"/>
      <c r="Q64" s="45"/>
      <c r="R64" s="45"/>
    </row>
    <row r="65" spans="1:18" ht="19.5" customHeight="1">
      <c r="A65" s="36"/>
      <c r="B65" s="62">
        <v>230</v>
      </c>
      <c r="C65" s="63" t="s">
        <v>197</v>
      </c>
      <c r="D65" s="37">
        <f>SUM(D66:D67)</f>
        <v>346750</v>
      </c>
      <c r="E65" s="37">
        <f>SUM(E66:E67)</f>
        <v>346750</v>
      </c>
      <c r="F65" s="30">
        <f>SUM(F66:F67)</f>
        <v>417669.61</v>
      </c>
      <c r="G65" s="27">
        <f t="shared" si="3"/>
        <v>120.45266330209084</v>
      </c>
      <c r="H65" s="8"/>
      <c r="I65" s="8"/>
      <c r="J65" s="8"/>
      <c r="K65" s="8"/>
      <c r="L65" s="45"/>
      <c r="M65" s="45"/>
      <c r="N65" s="45"/>
      <c r="O65" s="45"/>
      <c r="P65" s="45"/>
      <c r="Q65" s="45"/>
      <c r="R65" s="45"/>
    </row>
    <row r="66" spans="1:18" ht="19.5" customHeight="1">
      <c r="A66" s="36"/>
      <c r="B66" s="60">
        <v>231</v>
      </c>
      <c r="C66" s="61" t="s">
        <v>198</v>
      </c>
      <c r="D66" s="32">
        <v>238750</v>
      </c>
      <c r="E66" s="32">
        <v>238750</v>
      </c>
      <c r="F66" s="33">
        <v>252044.11</v>
      </c>
      <c r="G66" s="34">
        <f t="shared" si="3"/>
        <v>105.56821361256544</v>
      </c>
      <c r="H66" s="8"/>
      <c r="I66" s="8"/>
      <c r="J66" s="8"/>
      <c r="K66" s="8"/>
      <c r="L66" s="45"/>
      <c r="M66" s="45"/>
      <c r="N66" s="45"/>
      <c r="O66" s="45"/>
      <c r="P66" s="45"/>
      <c r="Q66" s="45"/>
      <c r="R66" s="45"/>
    </row>
    <row r="67" spans="1:18" ht="19.5" customHeight="1">
      <c r="A67" s="35"/>
      <c r="B67" s="60">
        <v>233</v>
      </c>
      <c r="C67" s="61" t="s">
        <v>199</v>
      </c>
      <c r="D67" s="32">
        <v>108000</v>
      </c>
      <c r="E67" s="32">
        <v>108000</v>
      </c>
      <c r="F67" s="33">
        <v>165625.5</v>
      </c>
      <c r="G67" s="34">
        <f t="shared" si="3"/>
        <v>153.35694444444445</v>
      </c>
      <c r="H67" s="8"/>
      <c r="I67" s="8"/>
      <c r="J67" s="8"/>
      <c r="K67" s="8"/>
      <c r="L67" s="45"/>
      <c r="M67" s="45"/>
      <c r="N67" s="45"/>
      <c r="O67" s="45"/>
      <c r="P67" s="45"/>
      <c r="Q67" s="45"/>
      <c r="R67" s="45"/>
    </row>
    <row r="68" spans="1:18" ht="19.5" customHeight="1">
      <c r="A68" s="35"/>
      <c r="B68" s="62">
        <v>320</v>
      </c>
      <c r="C68" s="72" t="s">
        <v>200</v>
      </c>
      <c r="D68" s="37">
        <v>2048759</v>
      </c>
      <c r="E68" s="37">
        <f>2048759+10500+E69</f>
        <v>2062658.44</v>
      </c>
      <c r="F68" s="30">
        <f>F70+F69</f>
        <v>13899.44</v>
      </c>
      <c r="G68" s="27">
        <f t="shared" si="3"/>
        <v>0.6738604768708095</v>
      </c>
      <c r="H68" s="8"/>
      <c r="I68" s="8"/>
      <c r="J68" s="8"/>
      <c r="K68" s="8"/>
      <c r="L68" s="45"/>
      <c r="M68" s="45"/>
      <c r="N68" s="45"/>
      <c r="O68" s="45"/>
      <c r="P68" s="45"/>
      <c r="Q68" s="45"/>
      <c r="R68" s="45"/>
    </row>
    <row r="69" spans="1:18" ht="19.5" customHeight="1">
      <c r="A69" s="35"/>
      <c r="B69" s="60">
        <v>320</v>
      </c>
      <c r="C69" s="43" t="s">
        <v>201</v>
      </c>
      <c r="D69" s="32">
        <v>0</v>
      </c>
      <c r="E69" s="69" t="s">
        <v>135</v>
      </c>
      <c r="F69" s="79" t="s">
        <v>135</v>
      </c>
      <c r="G69" s="34">
        <v>100</v>
      </c>
      <c r="H69" s="67"/>
      <c r="I69" s="8"/>
      <c r="J69" s="8"/>
      <c r="K69" s="8"/>
      <c r="L69" s="45"/>
      <c r="M69" s="45"/>
      <c r="N69" s="45"/>
      <c r="O69" s="45"/>
      <c r="P69" s="45"/>
      <c r="Q69" s="45"/>
      <c r="R69" s="45"/>
    </row>
    <row r="70" spans="1:18" ht="19.5" customHeight="1">
      <c r="A70" s="35"/>
      <c r="B70" s="60">
        <v>322</v>
      </c>
      <c r="C70" s="43" t="s">
        <v>202</v>
      </c>
      <c r="D70" s="32">
        <v>2048759</v>
      </c>
      <c r="E70" s="32">
        <f>2048759+10500</f>
        <v>2059259</v>
      </c>
      <c r="F70" s="33">
        <v>10500</v>
      </c>
      <c r="G70" s="34">
        <f>F70*100/E70</f>
        <v>0.5098921505259901</v>
      </c>
      <c r="H70" s="8"/>
      <c r="I70" s="8"/>
      <c r="J70" s="8"/>
      <c r="K70" s="8"/>
      <c r="L70" s="45"/>
      <c r="M70" s="45"/>
      <c r="N70" s="45"/>
      <c r="O70" s="45"/>
      <c r="P70" s="45"/>
      <c r="Q70" s="45"/>
      <c r="R70" s="45"/>
    </row>
    <row r="71" spans="1:18" ht="19.5" customHeight="1">
      <c r="A71" s="24" t="s">
        <v>203</v>
      </c>
      <c r="B71" s="70"/>
      <c r="C71" s="71"/>
      <c r="D71" s="25">
        <f>D72+D73</f>
        <v>1424771</v>
      </c>
      <c r="E71" s="25">
        <f>E72+E73</f>
        <v>1811092</v>
      </c>
      <c r="F71" s="26">
        <f>F72+F73</f>
        <v>597154.45</v>
      </c>
      <c r="G71" s="27">
        <f>F71*100/E71</f>
        <v>32.97206602425498</v>
      </c>
      <c r="H71" s="8"/>
      <c r="I71" s="8"/>
      <c r="J71" s="8"/>
      <c r="K71" s="8"/>
      <c r="L71" s="45"/>
      <c r="M71" s="45"/>
      <c r="N71" s="45"/>
      <c r="O71" s="45"/>
      <c r="P71" s="45"/>
      <c r="Q71" s="45"/>
      <c r="R71" s="45"/>
    </row>
    <row r="72" spans="1:18" ht="19.5" customHeight="1">
      <c r="A72" s="36"/>
      <c r="B72" s="60">
        <v>454</v>
      </c>
      <c r="C72" s="61" t="s">
        <v>204</v>
      </c>
      <c r="D72" s="32">
        <v>1424771</v>
      </c>
      <c r="E72" s="32">
        <f>1604411+158270</f>
        <v>1762681</v>
      </c>
      <c r="F72" s="33">
        <f>337910+116997.85</f>
        <v>454907.85</v>
      </c>
      <c r="G72" s="34">
        <f>F72*100/E72</f>
        <v>25.80772414293908</v>
      </c>
      <c r="H72" s="78"/>
      <c r="I72" s="8"/>
      <c r="J72" s="8"/>
      <c r="K72" s="8"/>
      <c r="L72" s="45"/>
      <c r="M72" s="45"/>
      <c r="N72" s="45"/>
      <c r="O72" s="45"/>
      <c r="P72" s="45"/>
      <c r="Q72" s="45"/>
      <c r="R72" s="45"/>
    </row>
    <row r="73" spans="1:18" ht="19.5" customHeight="1">
      <c r="A73" s="35"/>
      <c r="B73" s="60">
        <v>453</v>
      </c>
      <c r="C73" s="61" t="s">
        <v>205</v>
      </c>
      <c r="D73" s="32">
        <v>0</v>
      </c>
      <c r="E73" s="32">
        <v>48411</v>
      </c>
      <c r="F73" s="33">
        <v>142246.6</v>
      </c>
      <c r="G73" s="34">
        <f>F73*100/E73</f>
        <v>293.8311540765529</v>
      </c>
      <c r="H73" s="8"/>
      <c r="I73" s="8"/>
      <c r="J73" s="8"/>
      <c r="K73" s="8"/>
      <c r="L73" s="45"/>
      <c r="M73" s="45"/>
      <c r="N73" s="45"/>
      <c r="O73" s="45"/>
      <c r="P73" s="45"/>
      <c r="Q73" s="45"/>
      <c r="R73" s="45"/>
    </row>
    <row r="74" spans="1:18" ht="19.5" customHeight="1">
      <c r="A74" s="24" t="s">
        <v>206</v>
      </c>
      <c r="B74" s="71"/>
      <c r="C74" s="71"/>
      <c r="D74" s="25">
        <f>D71+D64+D9</f>
        <v>18522480</v>
      </c>
      <c r="E74" s="25">
        <f>E71+E64+E9</f>
        <v>19558684.54</v>
      </c>
      <c r="F74" s="26">
        <f>F71+F64+F9</f>
        <v>16756152.43</v>
      </c>
      <c r="G74" s="27">
        <f>F74*100/E74</f>
        <v>85.6711625760492</v>
      </c>
      <c r="H74" s="8"/>
      <c r="I74" s="8"/>
      <c r="J74" s="8"/>
      <c r="K74" s="8"/>
      <c r="L74" s="45"/>
      <c r="M74" s="45"/>
      <c r="N74" s="45"/>
      <c r="O74" s="45"/>
      <c r="P74" s="45"/>
      <c r="Q74" s="45"/>
      <c r="R74" s="45"/>
    </row>
    <row r="75" spans="2:18" ht="15.75">
      <c r="B75" s="45"/>
      <c r="C75" s="45"/>
      <c r="D75" s="45"/>
      <c r="E75" s="73"/>
      <c r="F75" s="74"/>
      <c r="G75" s="45"/>
      <c r="H75" s="8"/>
      <c r="I75" s="8"/>
      <c r="J75" s="8"/>
      <c r="K75" s="8"/>
      <c r="L75" s="45"/>
      <c r="M75" s="45"/>
      <c r="N75" s="45"/>
      <c r="O75" s="45"/>
      <c r="P75" s="45"/>
      <c r="Q75" s="45"/>
      <c r="R75" s="45"/>
    </row>
    <row r="76" spans="2:18" ht="20.25">
      <c r="B76" s="45"/>
      <c r="C76" s="45"/>
      <c r="D76" s="45"/>
      <c r="E76" s="75"/>
      <c r="F76" s="76"/>
      <c r="G76" s="45"/>
      <c r="H76" s="8"/>
      <c r="I76" s="8"/>
      <c r="J76" s="8"/>
      <c r="K76" s="8"/>
      <c r="L76" s="45"/>
      <c r="M76" s="45"/>
      <c r="N76" s="45"/>
      <c r="O76" s="45"/>
      <c r="P76" s="45"/>
      <c r="Q76" s="45"/>
      <c r="R76" s="45"/>
    </row>
    <row r="77" spans="2:18" ht="20.25">
      <c r="B77" s="45"/>
      <c r="C77" s="45"/>
      <c r="D77" s="45"/>
      <c r="E77" s="77"/>
      <c r="F77" s="76"/>
      <c r="G77" s="45"/>
      <c r="H77" s="8"/>
      <c r="I77" s="8"/>
      <c r="J77" s="8"/>
      <c r="K77" s="8"/>
      <c r="L77" s="45"/>
      <c r="M77" s="45"/>
      <c r="N77" s="45"/>
      <c r="O77" s="45"/>
      <c r="P77" s="45"/>
      <c r="Q77" s="45"/>
      <c r="R77" s="45"/>
    </row>
    <row r="78" spans="2:18" ht="12.75">
      <c r="B78" s="45"/>
      <c r="C78" s="45"/>
      <c r="D78" s="45"/>
      <c r="E78" s="77"/>
      <c r="F78" s="45"/>
      <c r="G78" s="45"/>
      <c r="H78" s="8"/>
      <c r="I78" s="8"/>
      <c r="J78" s="8"/>
      <c r="K78" s="8"/>
      <c r="L78" s="45"/>
      <c r="M78" s="45"/>
      <c r="N78" s="45"/>
      <c r="O78" s="45"/>
      <c r="P78" s="45"/>
      <c r="Q78" s="45"/>
      <c r="R78" s="45"/>
    </row>
    <row r="79" spans="2:18" ht="12.75">
      <c r="B79" s="45"/>
      <c r="C79" s="45"/>
      <c r="D79" s="45"/>
      <c r="E79" s="77"/>
      <c r="F79" s="45"/>
      <c r="G79" s="45"/>
      <c r="H79" s="8"/>
      <c r="I79" s="8"/>
      <c r="J79" s="8"/>
      <c r="K79" s="8"/>
      <c r="L79" s="45"/>
      <c r="M79" s="45"/>
      <c r="N79" s="45"/>
      <c r="O79" s="45"/>
      <c r="P79" s="45"/>
      <c r="Q79" s="45"/>
      <c r="R79" s="45"/>
    </row>
    <row r="80" spans="2:18" ht="12.75">
      <c r="B80" s="45"/>
      <c r="C80" s="45"/>
      <c r="D80" s="45"/>
      <c r="E80" s="77"/>
      <c r="F80" s="45"/>
      <c r="G80" s="45"/>
      <c r="H80" s="8"/>
      <c r="I80" s="8"/>
      <c r="J80" s="8"/>
      <c r="K80" s="8"/>
      <c r="L80" s="45"/>
      <c r="M80" s="45"/>
      <c r="N80" s="45"/>
      <c r="O80" s="45"/>
      <c r="P80" s="45"/>
      <c r="Q80" s="45"/>
      <c r="R80" s="45"/>
    </row>
    <row r="81" spans="2:18" ht="12.75">
      <c r="B81" s="45"/>
      <c r="C81" s="45"/>
      <c r="D81" s="45"/>
      <c r="E81" s="77"/>
      <c r="F81" s="45"/>
      <c r="G81" s="45"/>
      <c r="H81" s="8"/>
      <c r="I81" s="8"/>
      <c r="J81" s="8"/>
      <c r="K81" s="8"/>
      <c r="L81" s="45"/>
      <c r="M81" s="45"/>
      <c r="N81" s="45"/>
      <c r="O81" s="45"/>
      <c r="P81" s="45"/>
      <c r="Q81" s="45"/>
      <c r="R81" s="45"/>
    </row>
    <row r="82" spans="2:18" ht="12.75">
      <c r="B82" s="45"/>
      <c r="C82" s="45"/>
      <c r="D82" s="45"/>
      <c r="E82" s="77"/>
      <c r="F82" s="45"/>
      <c r="G82" s="45"/>
      <c r="H82" s="8"/>
      <c r="I82" s="8"/>
      <c r="J82" s="8"/>
      <c r="K82" s="8"/>
      <c r="L82" s="45"/>
      <c r="M82" s="45"/>
      <c r="N82" s="45"/>
      <c r="O82" s="45"/>
      <c r="P82" s="45"/>
      <c r="Q82" s="45"/>
      <c r="R82" s="45"/>
    </row>
    <row r="83" spans="2:18" ht="12.75">
      <c r="B83" s="45"/>
      <c r="C83" s="45"/>
      <c r="D83" s="45"/>
      <c r="E83" s="77"/>
      <c r="F83" s="45"/>
      <c r="G83" s="45"/>
      <c r="H83" s="8"/>
      <c r="I83" s="8"/>
      <c r="J83" s="8"/>
      <c r="K83" s="8"/>
      <c r="L83" s="45"/>
      <c r="M83" s="45"/>
      <c r="N83" s="45"/>
      <c r="O83" s="45"/>
      <c r="P83" s="45"/>
      <c r="Q83" s="45"/>
      <c r="R83" s="45"/>
    </row>
    <row r="84" spans="2:18" ht="12.75">
      <c r="B84" s="45"/>
      <c r="C84" s="45"/>
      <c r="D84" s="45"/>
      <c r="E84" s="45"/>
      <c r="F84" s="45"/>
      <c r="G84" s="45"/>
      <c r="H84" s="8"/>
      <c r="I84" s="8"/>
      <c r="J84" s="8"/>
      <c r="K84" s="8"/>
      <c r="L84" s="45"/>
      <c r="M84" s="45"/>
      <c r="N84" s="45"/>
      <c r="O84" s="45"/>
      <c r="P84" s="45"/>
      <c r="Q84" s="45"/>
      <c r="R84" s="45"/>
    </row>
    <row r="85" spans="2:18" ht="12.75">
      <c r="B85" s="45"/>
      <c r="C85" s="45"/>
      <c r="D85" s="45"/>
      <c r="E85" s="45"/>
      <c r="F85" s="45"/>
      <c r="G85" s="45"/>
      <c r="H85" s="8"/>
      <c r="I85" s="8"/>
      <c r="J85" s="8"/>
      <c r="K85" s="8"/>
      <c r="L85" s="45"/>
      <c r="M85" s="45"/>
      <c r="N85" s="45"/>
      <c r="O85" s="45"/>
      <c r="P85" s="45"/>
      <c r="Q85" s="45"/>
      <c r="R85" s="45"/>
    </row>
    <row r="86" spans="2:18" ht="12.75">
      <c r="B86" s="45"/>
      <c r="C86" s="45"/>
      <c r="D86" s="45"/>
      <c r="E86" s="45"/>
      <c r="F86" s="45"/>
      <c r="G86" s="45"/>
      <c r="H86" s="8"/>
      <c r="I86" s="8"/>
      <c r="J86" s="8"/>
      <c r="K86" s="8"/>
      <c r="L86" s="45"/>
      <c r="M86" s="45"/>
      <c r="N86" s="45"/>
      <c r="O86" s="45"/>
      <c r="P86" s="45"/>
      <c r="Q86" s="45"/>
      <c r="R86" s="45"/>
    </row>
    <row r="87" spans="2:18" ht="12.75">
      <c r="B87" s="45"/>
      <c r="C87" s="45"/>
      <c r="D87" s="45"/>
      <c r="E87" s="45"/>
      <c r="F87" s="45"/>
      <c r="G87" s="45"/>
      <c r="H87" s="8"/>
      <c r="I87" s="8"/>
      <c r="J87" s="8"/>
      <c r="K87" s="8"/>
      <c r="L87" s="45"/>
      <c r="M87" s="45"/>
      <c r="N87" s="45"/>
      <c r="O87" s="45"/>
      <c r="P87" s="45"/>
      <c r="Q87" s="45"/>
      <c r="R87" s="45"/>
    </row>
    <row r="88" spans="2:18" ht="12.75">
      <c r="B88" s="45"/>
      <c r="C88" s="45"/>
      <c r="D88" s="45"/>
      <c r="E88" s="45"/>
      <c r="F88" s="45"/>
      <c r="G88" s="45"/>
      <c r="H88" s="8"/>
      <c r="I88" s="8"/>
      <c r="J88" s="8"/>
      <c r="K88" s="8"/>
      <c r="L88" s="45"/>
      <c r="M88" s="45"/>
      <c r="N88" s="45"/>
      <c r="O88" s="45"/>
      <c r="P88" s="45"/>
      <c r="Q88" s="45"/>
      <c r="R88" s="45"/>
    </row>
    <row r="89" spans="2:18" ht="12.75">
      <c r="B89" s="45"/>
      <c r="C89" s="45"/>
      <c r="D89" s="45"/>
      <c r="E89" s="45"/>
      <c r="F89" s="45"/>
      <c r="G89" s="45"/>
      <c r="H89" s="8"/>
      <c r="I89" s="8"/>
      <c r="J89" s="8"/>
      <c r="K89" s="8"/>
      <c r="L89" s="45"/>
      <c r="M89" s="45"/>
      <c r="N89" s="45"/>
      <c r="O89" s="45"/>
      <c r="P89" s="45"/>
      <c r="Q89" s="45"/>
      <c r="R89" s="45"/>
    </row>
    <row r="90" spans="2:18" ht="12.75">
      <c r="B90" s="45"/>
      <c r="C90" s="45"/>
      <c r="D90" s="45"/>
      <c r="E90" s="45"/>
      <c r="F90" s="45"/>
      <c r="G90" s="45"/>
      <c r="H90" s="8"/>
      <c r="I90" s="8"/>
      <c r="J90" s="8"/>
      <c r="K90" s="8"/>
      <c r="L90" s="45"/>
      <c r="M90" s="45"/>
      <c r="N90" s="45"/>
      <c r="O90" s="45"/>
      <c r="P90" s="45"/>
      <c r="Q90" s="45"/>
      <c r="R90" s="45"/>
    </row>
    <row r="91" spans="2:18" ht="12.75">
      <c r="B91" s="45"/>
      <c r="C91" s="45"/>
      <c r="D91" s="45"/>
      <c r="E91" s="45"/>
      <c r="F91" s="45"/>
      <c r="G91" s="45"/>
      <c r="H91" s="8"/>
      <c r="I91" s="8"/>
      <c r="J91" s="8"/>
      <c r="K91" s="8"/>
      <c r="L91" s="45"/>
      <c r="M91" s="45"/>
      <c r="N91" s="45"/>
      <c r="O91" s="45"/>
      <c r="P91" s="45"/>
      <c r="Q91" s="45"/>
      <c r="R91" s="45"/>
    </row>
    <row r="92" spans="2:18" ht="12.75">
      <c r="B92" s="45"/>
      <c r="C92" s="45"/>
      <c r="D92" s="45"/>
      <c r="E92" s="45"/>
      <c r="F92" s="45"/>
      <c r="G92" s="45"/>
      <c r="H92" s="8"/>
      <c r="I92" s="8"/>
      <c r="J92" s="8"/>
      <c r="K92" s="8"/>
      <c r="L92" s="45"/>
      <c r="M92" s="45"/>
      <c r="N92" s="45"/>
      <c r="O92" s="45"/>
      <c r="P92" s="45"/>
      <c r="Q92" s="45"/>
      <c r="R92" s="45"/>
    </row>
    <row r="93" spans="2:18" ht="12.75">
      <c r="B93" s="45"/>
      <c r="C93" s="45"/>
      <c r="D93" s="45"/>
      <c r="E93" s="45"/>
      <c r="F93" s="45"/>
      <c r="G93" s="45"/>
      <c r="H93" s="8"/>
      <c r="I93" s="8"/>
      <c r="J93" s="8"/>
      <c r="K93" s="8"/>
      <c r="L93" s="45"/>
      <c r="M93" s="45"/>
      <c r="N93" s="45"/>
      <c r="O93" s="45"/>
      <c r="P93" s="45"/>
      <c r="Q93" s="45"/>
      <c r="R93" s="45"/>
    </row>
    <row r="94" spans="2:18" ht="12.75">
      <c r="B94" s="45"/>
      <c r="C94" s="45"/>
      <c r="D94" s="45"/>
      <c r="E94" s="45"/>
      <c r="F94" s="45"/>
      <c r="G94" s="45"/>
      <c r="H94" s="8"/>
      <c r="I94" s="8"/>
      <c r="J94" s="8"/>
      <c r="K94" s="8"/>
      <c r="L94" s="45"/>
      <c r="M94" s="45"/>
      <c r="N94" s="45"/>
      <c r="O94" s="45"/>
      <c r="P94" s="45"/>
      <c r="Q94" s="45"/>
      <c r="R94" s="45"/>
    </row>
    <row r="95" spans="2:18" ht="12.75">
      <c r="B95" s="45"/>
      <c r="C95" s="45"/>
      <c r="D95" s="45"/>
      <c r="E95" s="45"/>
      <c r="F95" s="45"/>
      <c r="G95" s="45"/>
      <c r="H95" s="8"/>
      <c r="I95" s="8"/>
      <c r="J95" s="8"/>
      <c r="K95" s="8"/>
      <c r="L95" s="45"/>
      <c r="M95" s="45"/>
      <c r="N95" s="45"/>
      <c r="O95" s="45"/>
      <c r="P95" s="45"/>
      <c r="Q95" s="45"/>
      <c r="R95" s="45"/>
    </row>
    <row r="96" spans="2:18" ht="12.7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</row>
    <row r="97" spans="2:18" ht="12.7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spans="2:18" ht="12.7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</row>
    <row r="99" spans="2:18" ht="12.7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spans="2:18" ht="12.7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</row>
    <row r="101" spans="2:18" ht="12.7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</row>
    <row r="102" spans="2:18" ht="12.7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</row>
    <row r="103" spans="2:18" ht="12.7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spans="2:18" ht="12.7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</row>
    <row r="105" spans="2:18" ht="12.7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spans="2:18" ht="12.7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</row>
    <row r="107" spans="2:18" ht="12.7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</row>
    <row r="108" spans="2:18" ht="12.7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</row>
    <row r="109" spans="2:18" ht="12.7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</row>
    <row r="110" spans="2:18" ht="12.7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</row>
    <row r="111" spans="2:18" ht="12.7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</row>
    <row r="112" spans="2:18" ht="12.7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</row>
    <row r="113" spans="2:18" ht="12.7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</row>
    <row r="114" spans="2:18" ht="12.7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</row>
    <row r="115" spans="2:18" ht="12.7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</row>
    <row r="116" spans="2:18" ht="12.7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</row>
    <row r="117" spans="2:18" ht="12.7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</row>
    <row r="118" spans="2:18" ht="12.7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</row>
    <row r="119" spans="2:18" ht="12.7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</row>
    <row r="120" spans="2:18" ht="12.7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</row>
    <row r="121" spans="2:18" ht="12.7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</row>
    <row r="122" spans="2:18" ht="12.7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</row>
    <row r="123" spans="2:18" ht="12.7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</row>
    <row r="124" spans="2:18" ht="12.7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</row>
    <row r="125" spans="2:18" ht="12.7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</row>
    <row r="126" spans="2:18" ht="12.7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</row>
    <row r="127" spans="2:18" ht="12.7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</row>
    <row r="128" spans="2:18" ht="12.7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</row>
    <row r="129" spans="2:18" ht="12.7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</row>
    <row r="130" spans="2:18" ht="12.7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</row>
    <row r="131" spans="2:18" ht="12.7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</row>
    <row r="132" spans="2:18" ht="12.7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</row>
    <row r="133" spans="2:18" ht="12.7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</row>
    <row r="134" spans="2:18" ht="12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</row>
    <row r="135" spans="2:18" ht="12.7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</row>
    <row r="136" spans="2:18" ht="12.7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</row>
    <row r="137" spans="2:18" ht="12.7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</row>
    <row r="138" spans="2:18" ht="12.7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</row>
    <row r="139" spans="2:18" ht="12.7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</row>
    <row r="140" spans="2:18" ht="12.7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spans="2:18" ht="12.7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</row>
    <row r="142" spans="2:18" ht="12.7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spans="2:18" ht="12.7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</row>
    <row r="144" spans="2:18" ht="12.7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</row>
    <row r="145" spans="2:18" ht="12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</row>
    <row r="146" spans="2:18" ht="12.7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spans="2:18" ht="12.7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</row>
    <row r="148" spans="2:18" ht="12.7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spans="2:18" ht="12.7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</row>
    <row r="150" spans="2:18" ht="12.7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</row>
    <row r="151" spans="2:18" ht="12.75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</row>
    <row r="152" spans="2:18" ht="12.7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</row>
    <row r="153" spans="2:18" ht="12.75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</row>
    <row r="154" spans="2:18" ht="12.7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</row>
    <row r="155" spans="2:18" ht="12.7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</row>
    <row r="156" spans="2:18" ht="12.7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</row>
    <row r="157" spans="2:18" ht="12.7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</row>
    <row r="158" spans="2:18" ht="12.7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</row>
    <row r="159" spans="2:18" ht="12.7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</row>
    <row r="160" spans="2:18" ht="12.7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</row>
    <row r="161" spans="2:18" ht="12.75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</row>
    <row r="162" spans="2:18" ht="12.7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</row>
    <row r="163" spans="2:18" ht="12.7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</row>
    <row r="164" spans="2:18" ht="12.75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</row>
    <row r="165" spans="2:18" ht="12.75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</row>
    <row r="166" spans="2:18" ht="12.75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</row>
    <row r="167" spans="2:18" ht="12.75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</row>
    <row r="168" spans="2:18" ht="12.7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</row>
    <row r="169" spans="2:18" ht="12.7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</row>
    <row r="170" spans="2:18" ht="12.7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</row>
    <row r="171" spans="2:18" ht="12.7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</row>
    <row r="172" spans="2:18" ht="12.7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</row>
    <row r="173" spans="2:18" ht="12.75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</row>
    <row r="174" spans="2:18" ht="12.7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</row>
    <row r="175" spans="2:18" ht="12.75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</row>
    <row r="176" spans="2:18" ht="12.7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</row>
    <row r="177" spans="2:18" ht="12.7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</row>
    <row r="178" spans="2:18" ht="12.75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</row>
    <row r="179" spans="2:18" ht="12.75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</row>
    <row r="180" spans="2:18" ht="12.75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</row>
    <row r="181" spans="2:18" ht="12.75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</row>
    <row r="182" spans="2:18" ht="12.7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</row>
    <row r="183" spans="2:18" ht="12.75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</row>
    <row r="184" spans="2:18" ht="12.7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</row>
    <row r="185" spans="2:18" ht="12.7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</row>
    <row r="186" spans="2:18" ht="12.75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</row>
    <row r="187" spans="2:18" ht="12.7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</row>
    <row r="188" spans="2:18" ht="12.75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</row>
    <row r="189" spans="2:18" ht="12.7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</row>
    <row r="190" spans="2:18" ht="12.75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</row>
    <row r="191" spans="2:18" ht="12.75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</row>
    <row r="192" spans="2:18" ht="12.75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</row>
    <row r="193" spans="2:18" ht="12.75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</row>
    <row r="194" spans="2:18" ht="12.7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</row>
    <row r="195" spans="2:18" ht="12.75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</row>
    <row r="196" spans="2:18" ht="12.75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</row>
    <row r="197" spans="2:18" ht="12.75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</row>
    <row r="198" spans="2:18" ht="12.75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</row>
    <row r="199" spans="2:18" ht="12.75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</row>
    <row r="200" spans="2:18" ht="12.75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</row>
    <row r="201" spans="2:18" ht="12.75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</row>
    <row r="202" spans="2:18" ht="12.75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</row>
    <row r="203" spans="2:18" ht="12.75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</row>
    <row r="204" spans="2:18" ht="12.75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</row>
    <row r="205" spans="2:18" ht="12.7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</row>
    <row r="206" spans="2:18" ht="12.75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</row>
    <row r="207" spans="2:18" ht="12.75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</row>
    <row r="208" spans="2:18" ht="12.75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</row>
    <row r="209" spans="2:18" ht="12.7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</row>
    <row r="210" spans="2:18" ht="12.75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</row>
    <row r="211" spans="2:18" ht="12.7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</row>
    <row r="212" spans="2:18" ht="12.7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</row>
    <row r="213" spans="2:18" ht="12.75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</row>
    <row r="214" spans="2:18" ht="12.75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</row>
    <row r="215" spans="2:18" ht="12.7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</row>
    <row r="216" spans="2:18" ht="12.75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</row>
    <row r="217" spans="2:18" ht="12.75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</row>
    <row r="218" spans="2:18" ht="12.7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</row>
    <row r="219" spans="2:18" ht="12.7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</row>
    <row r="220" spans="2:18" ht="12.7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</row>
    <row r="221" spans="2:18" ht="12.7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</row>
    <row r="222" spans="2:18" ht="12.7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</row>
    <row r="223" spans="2:18" ht="12.7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</row>
    <row r="224" spans="2:18" ht="12.7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</row>
    <row r="225" spans="2:18" ht="12.7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</row>
    <row r="226" spans="2:18" ht="12.7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</row>
    <row r="227" spans="2:18" ht="12.7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</row>
    <row r="228" spans="2:18" ht="12.7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</row>
    <row r="229" spans="2:18" ht="12.7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</row>
    <row r="230" spans="2:18" ht="12.7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</row>
    <row r="231" spans="2:18" ht="12.7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</row>
    <row r="232" spans="2:18" ht="12.7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</row>
    <row r="233" spans="2:18" ht="12.7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</row>
    <row r="234" spans="2:18" ht="12.7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</row>
    <row r="235" spans="2:18" ht="12.7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</row>
    <row r="236" spans="2:18" ht="12.7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</row>
    <row r="237" spans="2:18" ht="12.7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</row>
    <row r="238" spans="2:18" ht="12.7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</row>
    <row r="239" spans="2:18" ht="12.7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</row>
    <row r="240" spans="2:18" ht="12.7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</row>
    <row r="241" spans="2:18" ht="12.7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</row>
    <row r="242" spans="2:18" ht="12.7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</row>
    <row r="243" spans="2:18" ht="12.7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</row>
    <row r="244" spans="2:9" ht="12.75">
      <c r="B244" s="45"/>
      <c r="C244" s="45"/>
      <c r="D244" s="45"/>
      <c r="E244" s="45"/>
      <c r="F244" s="45"/>
      <c r="G244" s="45"/>
      <c r="H244" s="45"/>
      <c r="I244" s="45"/>
    </row>
    <row r="245" spans="2:9" ht="12.75">
      <c r="B245" s="45"/>
      <c r="C245" s="45"/>
      <c r="D245" s="45"/>
      <c r="E245" s="45"/>
      <c r="F245" s="45"/>
      <c r="G245" s="45"/>
      <c r="H245" s="45"/>
      <c r="I245" s="45"/>
    </row>
    <row r="246" spans="2:9" ht="12.75">
      <c r="B246" s="45"/>
      <c r="C246" s="45"/>
      <c r="D246" s="45"/>
      <c r="E246" s="45"/>
      <c r="F246" s="45"/>
      <c r="G246" s="45"/>
      <c r="H246" s="45"/>
      <c r="I246" s="45"/>
    </row>
    <row r="247" spans="2:9" ht="12.75">
      <c r="B247" s="45"/>
      <c r="C247" s="45"/>
      <c r="D247" s="45"/>
      <c r="E247" s="45"/>
      <c r="F247" s="45"/>
      <c r="G247" s="45"/>
      <c r="H247" s="45"/>
      <c r="I247" s="45"/>
    </row>
    <row r="248" spans="2:9" ht="12.75">
      <c r="B248" s="45"/>
      <c r="C248" s="45"/>
      <c r="D248" s="45"/>
      <c r="E248" s="45"/>
      <c r="F248" s="45"/>
      <c r="G248" s="45"/>
      <c r="H248" s="45"/>
      <c r="I248" s="45"/>
    </row>
    <row r="249" spans="2:9" ht="12.75">
      <c r="B249" s="45"/>
      <c r="C249" s="45"/>
      <c r="D249" s="45"/>
      <c r="E249" s="45"/>
      <c r="F249" s="45"/>
      <c r="G249" s="45"/>
      <c r="H249" s="45"/>
      <c r="I249" s="45"/>
    </row>
    <row r="250" spans="2:9" ht="12.75">
      <c r="B250" s="45"/>
      <c r="C250" s="45"/>
      <c r="D250" s="45"/>
      <c r="E250" s="45"/>
      <c r="F250" s="45"/>
      <c r="G250" s="45"/>
      <c r="H250" s="45"/>
      <c r="I250" s="45"/>
    </row>
    <row r="251" spans="2:9" ht="12.75">
      <c r="B251" s="45"/>
      <c r="C251" s="45"/>
      <c r="D251" s="45"/>
      <c r="E251" s="45"/>
      <c r="F251" s="45"/>
      <c r="G251" s="45"/>
      <c r="H251" s="45"/>
      <c r="I251" s="45"/>
    </row>
    <row r="252" spans="2:9" ht="12.75">
      <c r="B252" s="45"/>
      <c r="C252" s="45"/>
      <c r="D252" s="45"/>
      <c r="E252" s="45"/>
      <c r="F252" s="45"/>
      <c r="G252" s="45"/>
      <c r="H252" s="45"/>
      <c r="I252" s="45"/>
    </row>
    <row r="253" spans="2:9" ht="12.75">
      <c r="B253" s="45"/>
      <c r="C253" s="45"/>
      <c r="D253" s="45"/>
      <c r="E253" s="45"/>
      <c r="F253" s="45"/>
      <c r="G253" s="45"/>
      <c r="H253" s="45"/>
      <c r="I253" s="45"/>
    </row>
    <row r="254" spans="2:9" ht="12.75">
      <c r="B254" s="45"/>
      <c r="C254" s="45"/>
      <c r="D254" s="45"/>
      <c r="E254" s="45"/>
      <c r="F254" s="45"/>
      <c r="G254" s="45"/>
      <c r="H254" s="45"/>
      <c r="I254" s="45"/>
    </row>
    <row r="255" spans="2:9" ht="12.75">
      <c r="B255" s="45"/>
      <c r="C255" s="45"/>
      <c r="D255" s="45"/>
      <c r="E255" s="45"/>
      <c r="F255" s="45"/>
      <c r="G255" s="45"/>
      <c r="H255" s="45"/>
      <c r="I255" s="45"/>
    </row>
    <row r="256" spans="2:9" ht="12.75">
      <c r="B256" s="45"/>
      <c r="C256" s="45"/>
      <c r="D256" s="45"/>
      <c r="E256" s="45"/>
      <c r="F256" s="45"/>
      <c r="G256" s="45"/>
      <c r="H256" s="45"/>
      <c r="I256" s="45"/>
    </row>
    <row r="257" spans="2:9" ht="12.75">
      <c r="B257" s="45"/>
      <c r="C257" s="45"/>
      <c r="D257" s="45"/>
      <c r="E257" s="45"/>
      <c r="F257" s="45"/>
      <c r="G257" s="45"/>
      <c r="H257" s="45"/>
      <c r="I257" s="45"/>
    </row>
    <row r="258" spans="2:9" ht="12.75">
      <c r="B258" s="45"/>
      <c r="C258" s="45"/>
      <c r="D258" s="45"/>
      <c r="E258" s="45"/>
      <c r="F258" s="45"/>
      <c r="G258" s="45"/>
      <c r="H258" s="45"/>
      <c r="I258" s="45"/>
    </row>
    <row r="259" spans="2:9" ht="12.75">
      <c r="B259" s="45"/>
      <c r="C259" s="45"/>
      <c r="D259" s="45"/>
      <c r="E259" s="45"/>
      <c r="F259" s="45"/>
      <c r="G259" s="45"/>
      <c r="H259" s="45"/>
      <c r="I259" s="45"/>
    </row>
    <row r="260" spans="2:9" ht="12.75">
      <c r="B260" s="45"/>
      <c r="C260" s="45"/>
      <c r="D260" s="45"/>
      <c r="E260" s="45"/>
      <c r="F260" s="45"/>
      <c r="G260" s="45"/>
      <c r="H260" s="45"/>
      <c r="I260" s="45"/>
    </row>
    <row r="261" spans="2:9" ht="12.75">
      <c r="B261" s="45"/>
      <c r="C261" s="45"/>
      <c r="D261" s="45"/>
      <c r="E261" s="45"/>
      <c r="F261" s="45"/>
      <c r="G261" s="45"/>
      <c r="H261" s="45"/>
      <c r="I261" s="45"/>
    </row>
    <row r="262" spans="2:9" ht="12.75">
      <c r="B262" s="45"/>
      <c r="C262" s="45"/>
      <c r="D262" s="45"/>
      <c r="E262" s="45"/>
      <c r="F262" s="45"/>
      <c r="G262" s="45"/>
      <c r="H262" s="45"/>
      <c r="I262" s="45"/>
    </row>
    <row r="263" spans="2:9" ht="12.75">
      <c r="B263" s="45"/>
      <c r="C263" s="45"/>
      <c r="D263" s="45"/>
      <c r="E263" s="45"/>
      <c r="F263" s="45"/>
      <c r="G263" s="45"/>
      <c r="H263" s="45"/>
      <c r="I263" s="45"/>
    </row>
    <row r="264" spans="2:9" ht="12.75">
      <c r="B264" s="45"/>
      <c r="C264" s="45"/>
      <c r="D264" s="45"/>
      <c r="E264" s="45"/>
      <c r="F264" s="45"/>
      <c r="G264" s="45"/>
      <c r="H264" s="45"/>
      <c r="I264" s="45"/>
    </row>
    <row r="265" spans="2:9" ht="12.75">
      <c r="B265" s="45"/>
      <c r="C265" s="45"/>
      <c r="D265" s="45"/>
      <c r="E265" s="45"/>
      <c r="F265" s="45"/>
      <c r="G265" s="45"/>
      <c r="H265" s="45"/>
      <c r="I265" s="45"/>
    </row>
    <row r="266" spans="2:9" ht="12.75">
      <c r="B266" s="45"/>
      <c r="C266" s="45"/>
      <c r="D266" s="45"/>
      <c r="E266" s="45"/>
      <c r="F266" s="45"/>
      <c r="G266" s="45"/>
      <c r="H266" s="45"/>
      <c r="I266" s="45"/>
    </row>
    <row r="267" spans="2:9" ht="12.75">
      <c r="B267" s="45"/>
      <c r="C267" s="45"/>
      <c r="D267" s="45"/>
      <c r="E267" s="45"/>
      <c r="F267" s="45"/>
      <c r="G267" s="45"/>
      <c r="H267" s="45"/>
      <c r="I267" s="45"/>
    </row>
    <row r="268" spans="2:9" ht="12.75">
      <c r="B268" s="45"/>
      <c r="C268" s="45"/>
      <c r="D268" s="45"/>
      <c r="E268" s="45"/>
      <c r="F268" s="45"/>
      <c r="G268" s="45"/>
      <c r="H268" s="45"/>
      <c r="I268" s="45"/>
    </row>
    <row r="269" spans="2:9" ht="12.75">
      <c r="B269" s="45"/>
      <c r="C269" s="45"/>
      <c r="D269" s="45"/>
      <c r="E269" s="45"/>
      <c r="F269" s="45"/>
      <c r="G269" s="45"/>
      <c r="H269" s="45"/>
      <c r="I269" s="45"/>
    </row>
    <row r="270" spans="2:9" ht="12.75">
      <c r="B270" s="45"/>
      <c r="C270" s="45"/>
      <c r="D270" s="45"/>
      <c r="E270" s="45"/>
      <c r="F270" s="45"/>
      <c r="G270" s="45"/>
      <c r="H270" s="45"/>
      <c r="I270" s="45"/>
    </row>
    <row r="271" spans="2:9" ht="12.75">
      <c r="B271" s="45"/>
      <c r="C271" s="45"/>
      <c r="D271" s="45"/>
      <c r="E271" s="45"/>
      <c r="F271" s="45"/>
      <c r="G271" s="45"/>
      <c r="H271" s="45"/>
      <c r="I271" s="45"/>
    </row>
    <row r="272" spans="2:9" ht="12.75">
      <c r="B272" s="45"/>
      <c r="C272" s="45"/>
      <c r="D272" s="45"/>
      <c r="E272" s="45"/>
      <c r="F272" s="45"/>
      <c r="G272" s="45"/>
      <c r="H272" s="45"/>
      <c r="I272" s="45"/>
    </row>
    <row r="273" spans="2:9" ht="12.75">
      <c r="B273" s="45"/>
      <c r="C273" s="45"/>
      <c r="D273" s="45"/>
      <c r="E273" s="45"/>
      <c r="F273" s="45"/>
      <c r="G273" s="45"/>
      <c r="H273" s="45"/>
      <c r="I273" s="45"/>
    </row>
    <row r="274" spans="2:9" ht="12.75">
      <c r="B274" s="45"/>
      <c r="C274" s="45"/>
      <c r="D274" s="45"/>
      <c r="E274" s="45"/>
      <c r="F274" s="45"/>
      <c r="G274" s="45"/>
      <c r="H274" s="45"/>
      <c r="I274" s="45"/>
    </row>
    <row r="275" spans="2:9" ht="12.75">
      <c r="B275" s="45"/>
      <c r="C275" s="45"/>
      <c r="D275" s="45"/>
      <c r="E275" s="45"/>
      <c r="F275" s="45"/>
      <c r="G275" s="45"/>
      <c r="H275" s="45"/>
      <c r="I275" s="45"/>
    </row>
    <row r="276" spans="2:9" ht="12.75">
      <c r="B276" s="45"/>
      <c r="C276" s="45"/>
      <c r="D276" s="45"/>
      <c r="E276" s="45"/>
      <c r="F276" s="45"/>
      <c r="G276" s="45"/>
      <c r="H276" s="45"/>
      <c r="I276" s="45"/>
    </row>
    <row r="277" spans="2:9" ht="12.75">
      <c r="B277" s="45"/>
      <c r="C277" s="45"/>
      <c r="D277" s="45"/>
      <c r="E277" s="45"/>
      <c r="F277" s="45"/>
      <c r="G277" s="45"/>
      <c r="H277" s="45"/>
      <c r="I277" s="45"/>
    </row>
    <row r="278" spans="2:9" ht="12.75">
      <c r="B278" s="45"/>
      <c r="C278" s="45"/>
      <c r="D278" s="45"/>
      <c r="E278" s="45"/>
      <c r="F278" s="45"/>
      <c r="G278" s="45"/>
      <c r="H278" s="45"/>
      <c r="I278" s="45"/>
    </row>
    <row r="279" spans="2:9" ht="12.75">
      <c r="B279" s="45"/>
      <c r="C279" s="45"/>
      <c r="D279" s="45"/>
      <c r="E279" s="45"/>
      <c r="F279" s="45"/>
      <c r="G279" s="45"/>
      <c r="H279" s="45"/>
      <c r="I279" s="45"/>
    </row>
    <row r="280" spans="2:9" ht="12.75">
      <c r="B280" s="45"/>
      <c r="C280" s="45"/>
      <c r="D280" s="45"/>
      <c r="E280" s="45"/>
      <c r="F280" s="45"/>
      <c r="G280" s="45"/>
      <c r="H280" s="45"/>
      <c r="I280" s="45"/>
    </row>
    <row r="281" spans="2:9" ht="12.75">
      <c r="B281" s="45"/>
      <c r="C281" s="45"/>
      <c r="D281" s="45"/>
      <c r="E281" s="45"/>
      <c r="F281" s="45"/>
      <c r="G281" s="45"/>
      <c r="H281" s="45"/>
      <c r="I281" s="45"/>
    </row>
    <row r="282" spans="2:9" ht="12.75">
      <c r="B282" s="45"/>
      <c r="C282" s="45"/>
      <c r="D282" s="45"/>
      <c r="E282" s="45"/>
      <c r="F282" s="45"/>
      <c r="G282" s="45"/>
      <c r="H282" s="45"/>
      <c r="I282" s="45"/>
    </row>
    <row r="283" spans="2:9" ht="12.75">
      <c r="B283" s="45"/>
      <c r="C283" s="45"/>
      <c r="D283" s="45"/>
      <c r="E283" s="45"/>
      <c r="F283" s="45"/>
      <c r="G283" s="45"/>
      <c r="H283" s="45"/>
      <c r="I283" s="45"/>
    </row>
    <row r="284" spans="2:9" ht="12.75">
      <c r="B284" s="45"/>
      <c r="C284" s="45"/>
      <c r="D284" s="45"/>
      <c r="E284" s="45"/>
      <c r="F284" s="45"/>
      <c r="G284" s="45"/>
      <c r="H284" s="45"/>
      <c r="I284" s="45"/>
    </row>
    <row r="285" spans="2:9" ht="12.75">
      <c r="B285" s="45"/>
      <c r="C285" s="45"/>
      <c r="D285" s="45"/>
      <c r="E285" s="45"/>
      <c r="F285" s="45"/>
      <c r="G285" s="45"/>
      <c r="H285" s="45"/>
      <c r="I285" s="45"/>
    </row>
    <row r="286" spans="2:9" ht="12.75">
      <c r="B286" s="45"/>
      <c r="C286" s="45"/>
      <c r="D286" s="45"/>
      <c r="E286" s="45"/>
      <c r="F286" s="45"/>
      <c r="G286" s="45"/>
      <c r="H286" s="45"/>
      <c r="I286" s="45"/>
    </row>
    <row r="287" spans="2:9" ht="12.75">
      <c r="B287" s="45"/>
      <c r="C287" s="45"/>
      <c r="D287" s="45"/>
      <c r="E287" s="45"/>
      <c r="F287" s="45"/>
      <c r="G287" s="45"/>
      <c r="H287" s="45"/>
      <c r="I287" s="45"/>
    </row>
    <row r="288" spans="2:9" ht="12.75">
      <c r="B288" s="45"/>
      <c r="C288" s="45"/>
      <c r="D288" s="45"/>
      <c r="E288" s="45"/>
      <c r="F288" s="45"/>
      <c r="G288" s="45"/>
      <c r="H288" s="45"/>
      <c r="I288" s="45"/>
    </row>
    <row r="289" spans="2:9" ht="12.75">
      <c r="B289" s="45"/>
      <c r="C289" s="45"/>
      <c r="D289" s="45"/>
      <c r="E289" s="45"/>
      <c r="F289" s="45"/>
      <c r="G289" s="45"/>
      <c r="H289" s="45"/>
      <c r="I289" s="45"/>
    </row>
    <row r="290" spans="2:9" ht="12.75">
      <c r="B290" s="45"/>
      <c r="C290" s="45"/>
      <c r="D290" s="45"/>
      <c r="E290" s="45"/>
      <c r="F290" s="45"/>
      <c r="G290" s="45"/>
      <c r="H290" s="45"/>
      <c r="I290" s="45"/>
    </row>
    <row r="291" spans="2:9" ht="12.75">
      <c r="B291" s="45"/>
      <c r="C291" s="45"/>
      <c r="D291" s="45"/>
      <c r="E291" s="45"/>
      <c r="F291" s="45"/>
      <c r="G291" s="45"/>
      <c r="H291" s="45"/>
      <c r="I291" s="45"/>
    </row>
    <row r="292" spans="2:9" ht="12.75">
      <c r="B292" s="45"/>
      <c r="C292" s="45"/>
      <c r="D292" s="45"/>
      <c r="E292" s="45"/>
      <c r="F292" s="45"/>
      <c r="G292" s="45"/>
      <c r="H292" s="45"/>
      <c r="I292" s="45"/>
    </row>
    <row r="293" spans="2:9" ht="12.75">
      <c r="B293" s="45"/>
      <c r="C293" s="45"/>
      <c r="D293" s="45"/>
      <c r="E293" s="45"/>
      <c r="F293" s="45"/>
      <c r="G293" s="45"/>
      <c r="H293" s="45"/>
      <c r="I293" s="45"/>
    </row>
    <row r="294" spans="2:9" ht="12.75">
      <c r="B294" s="45"/>
      <c r="C294" s="45"/>
      <c r="D294" s="45"/>
      <c r="E294" s="45"/>
      <c r="F294" s="45"/>
      <c r="G294" s="45"/>
      <c r="H294" s="45"/>
      <c r="I294" s="45"/>
    </row>
  </sheetData>
  <mergeCells count="1">
    <mergeCell ref="A7:C7"/>
  </mergeCells>
  <printOptions/>
  <pageMargins left="1.5748031496062993" right="0.3937007874015748" top="0.984251968503937" bottom="0.984251968503937" header="0.5118110236220472" footer="0.5118110236220472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beata</cp:lastModifiedBy>
  <cp:lastPrinted>2013-01-28T08:32:56Z</cp:lastPrinted>
  <dcterms:created xsi:type="dcterms:W3CDTF">2013-01-28T07:52:34Z</dcterms:created>
  <dcterms:modified xsi:type="dcterms:W3CDTF">2013-03-01T09:55:27Z</dcterms:modified>
  <cp:category/>
  <cp:version/>
  <cp:contentType/>
  <cp:contentStatus/>
</cp:coreProperties>
</file>