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975" activeTab="0"/>
  </bookViews>
  <sheets>
    <sheet name="Výdavky" sheetId="1" r:id="rId1"/>
    <sheet name="Príjmy" sheetId="2" r:id="rId2"/>
    <sheet name="Hárok3" sheetId="3" r:id="rId3"/>
  </sheets>
  <definedNames/>
  <calcPr fullCalcOnLoad="1"/>
</workbook>
</file>

<file path=xl/sharedStrings.xml><?xml version="1.0" encoding="utf-8"?>
<sst xmlns="http://schemas.openxmlformats.org/spreadsheetml/2006/main" count="270" uniqueCount="198">
  <si>
    <t>Schválený</t>
  </si>
  <si>
    <t>Upravený</t>
  </si>
  <si>
    <t>Skutočnosť</t>
  </si>
  <si>
    <t>%</t>
  </si>
  <si>
    <t xml:space="preserve">V Ý D A V K Y </t>
  </si>
  <si>
    <t>rozpočet</t>
  </si>
  <si>
    <t>jún</t>
  </si>
  <si>
    <t>plnenia</t>
  </si>
  <si>
    <t>(v EUR)</t>
  </si>
  <si>
    <t>Program</t>
  </si>
  <si>
    <t>FK</t>
  </si>
  <si>
    <t>600 - Bežné výdavky spolu</t>
  </si>
  <si>
    <t>1</t>
  </si>
  <si>
    <t>01</t>
  </si>
  <si>
    <t>Všeobecné verejné služby</t>
  </si>
  <si>
    <t>1.1</t>
  </si>
  <si>
    <t xml:space="preserve">          Výdavky verejnej správy</t>
  </si>
  <si>
    <t>1.2</t>
  </si>
  <si>
    <t xml:space="preserve">          Finančná a rozpočtová oblasť</t>
  </si>
  <si>
    <t>1.3</t>
  </si>
  <si>
    <t>3.3</t>
  </si>
  <si>
    <t xml:space="preserve">          Matrika</t>
  </si>
  <si>
    <t>1.4</t>
  </si>
  <si>
    <t>6.0</t>
  </si>
  <si>
    <t xml:space="preserve">          Voľby do NR SR</t>
  </si>
  <si>
    <t>1.5</t>
  </si>
  <si>
    <t xml:space="preserve">          Hlásenie pobytu občanov</t>
  </si>
  <si>
    <t>1.6</t>
  </si>
  <si>
    <t>8.0</t>
  </si>
  <si>
    <t xml:space="preserve">          Transfery všeobecnej povahy VS</t>
  </si>
  <si>
    <t>2</t>
  </si>
  <si>
    <t>02</t>
  </si>
  <si>
    <t>Obrana</t>
  </si>
  <si>
    <t>2.1</t>
  </si>
  <si>
    <t>2.0</t>
  </si>
  <si>
    <t xml:space="preserve">          Civilná ochrana</t>
  </si>
  <si>
    <t>3</t>
  </si>
  <si>
    <t>03</t>
  </si>
  <si>
    <t>Verejný poriadok a bezpečnosť</t>
  </si>
  <si>
    <t>3.1</t>
  </si>
  <si>
    <t xml:space="preserve">          Požiarna ochrana</t>
  </si>
  <si>
    <t>3.2</t>
  </si>
  <si>
    <t xml:space="preserve">          Verejný poriadok a bezpečnosť inde neklasifik.</t>
  </si>
  <si>
    <t>4</t>
  </si>
  <si>
    <t>04</t>
  </si>
  <si>
    <t>Ekonomická oblasť</t>
  </si>
  <si>
    <t>4.1</t>
  </si>
  <si>
    <t>4.3</t>
  </si>
  <si>
    <t xml:space="preserve">          Výstavba - priesk. a proj. práce</t>
  </si>
  <si>
    <t>4.2</t>
  </si>
  <si>
    <t xml:space="preserve">          Výstavba - stavebný úrad</t>
  </si>
  <si>
    <t>5.1</t>
  </si>
  <si>
    <t xml:space="preserve">          Cestná doprava-výst.a opravy miest.komunik.</t>
  </si>
  <si>
    <t>5</t>
  </si>
  <si>
    <t>05</t>
  </si>
  <si>
    <t>Ochrana životného prostredia</t>
  </si>
  <si>
    <t>1.0</t>
  </si>
  <si>
    <t xml:space="preserve">          Nakladanie s odpadmi</t>
  </si>
  <si>
    <t>5.2</t>
  </si>
  <si>
    <t>4.0</t>
  </si>
  <si>
    <t xml:space="preserve">          Ochrana prírody a krajiny-ost.činn.v poľnoh.</t>
  </si>
  <si>
    <t>5.3</t>
  </si>
  <si>
    <t xml:space="preserve">          Ochrana ŽP inde neklasifikovaná</t>
  </si>
  <si>
    <t>6</t>
  </si>
  <si>
    <t>06</t>
  </si>
  <si>
    <t>Bývanie a občianska vybavenosť</t>
  </si>
  <si>
    <t>6.1</t>
  </si>
  <si>
    <t xml:space="preserve">           Rozvoj bývania - FRB</t>
  </si>
  <si>
    <t>6.2</t>
  </si>
  <si>
    <t xml:space="preserve">           EKO - podnik VPS</t>
  </si>
  <si>
    <t>6.3</t>
  </si>
  <si>
    <t xml:space="preserve">           Správa bytov a nebytových priestorov</t>
  </si>
  <si>
    <t>7</t>
  </si>
  <si>
    <t>08</t>
  </si>
  <si>
    <t>Rekreácia, kultúra a šport</t>
  </si>
  <si>
    <t>7.1</t>
  </si>
  <si>
    <t xml:space="preserve">          Telovýchova a šport</t>
  </si>
  <si>
    <t>7.2</t>
  </si>
  <si>
    <t xml:space="preserve">          Školak klub</t>
  </si>
  <si>
    <t>7.3</t>
  </si>
  <si>
    <t xml:space="preserve">          Stredisko kultúry</t>
  </si>
  <si>
    <t>7.4</t>
  </si>
  <si>
    <t>2.0.5</t>
  </si>
  <si>
    <t xml:space="preserve">          Knižnica</t>
  </si>
  <si>
    <t>7.5</t>
  </si>
  <si>
    <t>2.0.9</t>
  </si>
  <si>
    <t xml:space="preserve">          Ostatné kultúrne služby</t>
  </si>
  <si>
    <t>7.6</t>
  </si>
  <si>
    <t>3.0</t>
  </si>
  <si>
    <t xml:space="preserve">          Vysielacie a vydavateľské služby </t>
  </si>
  <si>
    <t>8</t>
  </si>
  <si>
    <t>09</t>
  </si>
  <si>
    <t>Vzdelávanie</t>
  </si>
  <si>
    <t>8.1</t>
  </si>
  <si>
    <t xml:space="preserve">          Detské jasle</t>
  </si>
  <si>
    <t>8.2</t>
  </si>
  <si>
    <t xml:space="preserve">          Základné vzdelanie</t>
  </si>
  <si>
    <t xml:space="preserve">          Základné vzdelanie - Havárie ZŠ s MŠ</t>
  </si>
  <si>
    <t>8.3</t>
  </si>
  <si>
    <t>1.2.1</t>
  </si>
  <si>
    <t xml:space="preserve">          Školský úrad</t>
  </si>
  <si>
    <t>8.4</t>
  </si>
  <si>
    <t>5.0</t>
  </si>
  <si>
    <t xml:space="preserve">          Školenia, kurzy semináre a porady</t>
  </si>
  <si>
    <t>9</t>
  </si>
  <si>
    <t>10</t>
  </si>
  <si>
    <t>Sociálne zabezpečenie</t>
  </si>
  <si>
    <t>9.1</t>
  </si>
  <si>
    <t>2.0.1</t>
  </si>
  <si>
    <t xml:space="preserve">          Zariadenia sociálnych služieb</t>
  </si>
  <si>
    <t>9.2</t>
  </si>
  <si>
    <t>2.0.2</t>
  </si>
  <si>
    <t xml:space="preserve">          Ďalšie sociálne služby - staroba</t>
  </si>
  <si>
    <t>9.3</t>
  </si>
  <si>
    <t xml:space="preserve">          Ďalšie sociálne služby - opatrovateľská služba</t>
  </si>
  <si>
    <t>9.4</t>
  </si>
  <si>
    <t>4.0.3</t>
  </si>
  <si>
    <t xml:space="preserve">          Ďalšie sociálne služby - rodina a deti</t>
  </si>
  <si>
    <t>9.5</t>
  </si>
  <si>
    <t>5.0.</t>
  </si>
  <si>
    <t xml:space="preserve">          Nezamestnaní</t>
  </si>
  <si>
    <t>9.6</t>
  </si>
  <si>
    <t>7.0.1</t>
  </si>
  <si>
    <t xml:space="preserve">          Soc.pomoc obč.v hm. a soc.núdzi</t>
  </si>
  <si>
    <t>700 - Kapitálové výdavky spolu</t>
  </si>
  <si>
    <t xml:space="preserve">           Správa obecných úradov</t>
  </si>
  <si>
    <t xml:space="preserve">           Výstavba</t>
  </si>
  <si>
    <t xml:space="preserve">           Cestná doprava - výstavba miest a obcí</t>
  </si>
  <si>
    <t xml:space="preserve">           Modernizácia strojového parku EKO</t>
  </si>
  <si>
    <t xml:space="preserve">           Rozvoj obcí - výstavba miest a obcí</t>
  </si>
  <si>
    <t xml:space="preserve">          Stavebné úpravy ZŠ s MŠ Odborárska</t>
  </si>
  <si>
    <t xml:space="preserve">          Rekonštrukcia škôl a predškolských zariadení</t>
  </si>
  <si>
    <t xml:space="preserve">          ZŠ - budovanie dets.ihrísk - revitalizácia</t>
  </si>
  <si>
    <t>Výdavky celkom</t>
  </si>
  <si>
    <t xml:space="preserve">                                                                                                                                           Čerpanie rozpočtu k 30.6.2012 - Výdavky</t>
  </si>
  <si>
    <r>
      <t xml:space="preserve">                               </t>
    </r>
    <r>
      <rPr>
        <b/>
        <i/>
        <sz val="20"/>
        <rFont val="Times New Roman"/>
        <family val="1"/>
      </rPr>
      <t xml:space="preserve">  Čerpanie rozpočtu k 30.6.2012 - Príjmy</t>
    </r>
  </si>
  <si>
    <t>P R Í J M Y</t>
  </si>
  <si>
    <t>Bežné príjmy spolu</t>
  </si>
  <si>
    <t>Dane z príjmov, ziskov a kapitál. majetku</t>
  </si>
  <si>
    <t>Výnos DzP poukázaný územnej samospráve</t>
  </si>
  <si>
    <t>Daň z majetku</t>
  </si>
  <si>
    <t>Daň z nehnuteľností</t>
  </si>
  <si>
    <t>Domáce dane na tovary a služby</t>
  </si>
  <si>
    <t>Dane za špecifické služby</t>
  </si>
  <si>
    <t>v tom:  za psa</t>
  </si>
  <si>
    <t xml:space="preserve">            za nevýherné hracie prístroje</t>
  </si>
  <si>
    <t xml:space="preserve">            za predajné automaty</t>
  </si>
  <si>
    <t xml:space="preserve">            za komunálne a stavebné odpady</t>
  </si>
  <si>
    <t xml:space="preserve">            za užívanie verej. priestranstva</t>
  </si>
  <si>
    <t>Iné dane za tovary a služby</t>
  </si>
  <si>
    <t>Príjmy z vlastníctva a z podnikania</t>
  </si>
  <si>
    <t>Príjmy z vlastníctva majetku MČ-BNM</t>
  </si>
  <si>
    <t>Príjmy z vlastníctva ZŠ s MŠ</t>
  </si>
  <si>
    <t>Administratívne a iné poplatky a platby</t>
  </si>
  <si>
    <t>Administratívne poplatky</t>
  </si>
  <si>
    <t>Pokuty a penále</t>
  </si>
  <si>
    <t>Popl.a platby z nepriem.a náhod. predajov a služieb</t>
  </si>
  <si>
    <t>v tom: ošetrovné DJ</t>
  </si>
  <si>
    <t xml:space="preserve">          poplatky za MŠ a ŠKD, režijné náklady - strava</t>
  </si>
  <si>
    <t xml:space="preserve">          stravné od dôchodcov</t>
  </si>
  <si>
    <t xml:space="preserve">          opatrovateľská služba</t>
  </si>
  <si>
    <t xml:space="preserve">          noviny HNM</t>
  </si>
  <si>
    <t xml:space="preserve">          EKO podnik VPS</t>
  </si>
  <si>
    <t xml:space="preserve">          správa obecných úradov</t>
  </si>
  <si>
    <t>Úroky z dom. úverov, pôžičiek a vkladov</t>
  </si>
  <si>
    <t>Úroky MČ-BNM</t>
  </si>
  <si>
    <t>Úroky ZŠ s MŠ</t>
  </si>
  <si>
    <t>Iné nedaň. príjmy-vratky,náhrady z poist. plnenia</t>
  </si>
  <si>
    <t>Iné nedaňové príjmy MČ-BNM</t>
  </si>
  <si>
    <t>Iné nedaňpvé príjmy ZŠ s MŠ</t>
  </si>
  <si>
    <t>Bežné a všeobecné granty a transfery</t>
  </si>
  <si>
    <t>Granty</t>
  </si>
  <si>
    <t>Transfery na rôznej úrovni</t>
  </si>
  <si>
    <t>v tom: na matričnú činnosť</t>
  </si>
  <si>
    <t>,</t>
  </si>
  <si>
    <t xml:space="preserve">          na školstvo</t>
  </si>
  <si>
    <t xml:space="preserve">          na stavebný úrad</t>
  </si>
  <si>
    <t xml:space="preserve">          na nezam. a záškoláctvo z UPSVaR</t>
  </si>
  <si>
    <t xml:space="preserve">          na školský úrad</t>
  </si>
  <si>
    <t xml:space="preserve">          hlásenie pobytu obyvateľov</t>
  </si>
  <si>
    <t xml:space="preserve">          na ŽP - ochrana prírody </t>
  </si>
  <si>
    <t xml:space="preserve">          na Fond rozvoja bývania</t>
  </si>
  <si>
    <t xml:space="preserve">          na Pozemné komunikácie</t>
  </si>
  <si>
    <t xml:space="preserve">          na BV,na KL od Hl.m. SR,na Šport.leto od BsK</t>
  </si>
  <si>
    <t xml:space="preserve">          na BV z KŠÚ pre ZŠ s MŠ Cádrova</t>
  </si>
  <si>
    <t xml:space="preserve">          na  BV- nákup knižničného fondu</t>
  </si>
  <si>
    <t xml:space="preserve">          na BV-Letné filmové pondelky-dotácia BSK</t>
  </si>
  <si>
    <t xml:space="preserve">          na voľby do NR SR</t>
  </si>
  <si>
    <t>Kapitálové príjmy spolu</t>
  </si>
  <si>
    <t>Kapitálové príjmy</t>
  </si>
  <si>
    <t>Príjem z predaja kapitálových aktív</t>
  </si>
  <si>
    <t>Predaj pozemkov a nehmotných aktív</t>
  </si>
  <si>
    <t xml:space="preserve">Kapitálové granty a transfery </t>
  </si>
  <si>
    <t>Transfery v rámci verejnej správy</t>
  </si>
  <si>
    <t>Finančné operácie</t>
  </si>
  <si>
    <t>Prevody z rezervného fondu</t>
  </si>
  <si>
    <t>Zostatok prostriedkov z minulých rokov</t>
  </si>
  <si>
    <t>Príjmy celkom</t>
  </si>
</sst>
</file>

<file path=xl/styles.xml><?xml version="1.0" encoding="utf-8"?>
<styleSheet xmlns="http://schemas.openxmlformats.org/spreadsheetml/2006/main">
  <numFmts count="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</numFmts>
  <fonts count="15">
    <font>
      <sz val="10"/>
      <name val="Arial"/>
      <family val="0"/>
    </font>
    <font>
      <b/>
      <i/>
      <sz val="2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8"/>
      <name val="Arial"/>
      <family val="0"/>
    </font>
    <font>
      <sz val="11"/>
      <name val="Arial"/>
      <family val="0"/>
    </font>
    <font>
      <sz val="12"/>
      <color indexed="8"/>
      <name val="Times New Roman"/>
      <family val="1"/>
    </font>
    <font>
      <sz val="8"/>
      <color indexed="10"/>
      <name val="Arial"/>
      <family val="0"/>
    </font>
    <font>
      <b/>
      <i/>
      <sz val="2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5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3" fillId="0" borderId="1" xfId="0" applyFont="1" applyBorder="1" applyAlignment="1">
      <alignment/>
    </xf>
    <xf numFmtId="49" fontId="3" fillId="0" borderId="2" xfId="0" applyNumberFormat="1" applyFont="1" applyBorder="1" applyAlignment="1">
      <alignment horizontal="center"/>
    </xf>
    <xf numFmtId="0" fontId="3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0" borderId="7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3" fillId="0" borderId="6" xfId="0" applyFont="1" applyBorder="1" applyAlignment="1">
      <alignment horizontal="right"/>
    </xf>
    <xf numFmtId="0" fontId="4" fillId="0" borderId="8" xfId="0" applyFont="1" applyBorder="1" applyAlignment="1">
      <alignment horizontal="center"/>
    </xf>
    <xf numFmtId="0" fontId="6" fillId="0" borderId="9" xfId="0" applyFont="1" applyBorder="1" applyAlignment="1">
      <alignment horizontal="right"/>
    </xf>
    <xf numFmtId="49" fontId="6" fillId="0" borderId="9" xfId="0" applyNumberFormat="1" applyFont="1" applyBorder="1" applyAlignment="1">
      <alignment horizontal="left"/>
    </xf>
    <xf numFmtId="0" fontId="6" fillId="0" borderId="9" xfId="0" applyFont="1" applyBorder="1" applyAlignment="1">
      <alignment/>
    </xf>
    <xf numFmtId="3" fontId="6" fillId="0" borderId="9" xfId="0" applyNumberFormat="1" applyFont="1" applyFill="1" applyBorder="1" applyAlignment="1">
      <alignment/>
    </xf>
    <xf numFmtId="4" fontId="6" fillId="0" borderId="9" xfId="0" applyNumberFormat="1" applyFont="1" applyFill="1" applyBorder="1" applyAlignment="1">
      <alignment/>
    </xf>
    <xf numFmtId="164" fontId="6" fillId="0" borderId="9" xfId="0" applyNumberFormat="1" applyFont="1" applyBorder="1" applyAlignment="1">
      <alignment/>
    </xf>
    <xf numFmtId="49" fontId="4" fillId="0" borderId="9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0" fontId="3" fillId="0" borderId="9" xfId="0" applyFont="1" applyBorder="1" applyAlignment="1">
      <alignment/>
    </xf>
    <xf numFmtId="49" fontId="3" fillId="0" borderId="9" xfId="0" applyNumberFormat="1" applyFont="1" applyBorder="1" applyAlignment="1">
      <alignment/>
    </xf>
    <xf numFmtId="3" fontId="3" fillId="0" borderId="9" xfId="0" applyNumberFormat="1" applyFont="1" applyFill="1" applyBorder="1" applyAlignment="1">
      <alignment/>
    </xf>
    <xf numFmtId="4" fontId="3" fillId="2" borderId="9" xfId="0" applyNumberFormat="1" applyFont="1" applyFill="1" applyBorder="1" applyAlignment="1">
      <alignment/>
    </xf>
    <xf numFmtId="4" fontId="3" fillId="0" borderId="9" xfId="0" applyNumberFormat="1" applyFont="1" applyFill="1" applyBorder="1" applyAlignment="1">
      <alignment/>
    </xf>
    <xf numFmtId="164" fontId="7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0" fontId="4" fillId="0" borderId="9" xfId="0" applyFont="1" applyBorder="1" applyAlignment="1">
      <alignment/>
    </xf>
    <xf numFmtId="4" fontId="3" fillId="0" borderId="9" xfId="0" applyNumberFormat="1" applyFont="1" applyBorder="1" applyAlignment="1">
      <alignment/>
    </xf>
    <xf numFmtId="3" fontId="10" fillId="0" borderId="9" xfId="0" applyNumberFormat="1" applyFont="1" applyBorder="1" applyAlignment="1">
      <alignment/>
    </xf>
    <xf numFmtId="3" fontId="10" fillId="2" borderId="9" xfId="0" applyNumberFormat="1" applyFont="1" applyFill="1" applyBorder="1" applyAlignment="1">
      <alignment/>
    </xf>
    <xf numFmtId="3" fontId="3" fillId="2" borderId="9" xfId="0" applyNumberFormat="1" applyFont="1" applyFill="1" applyBorder="1" applyAlignment="1">
      <alignment/>
    </xf>
    <xf numFmtId="3" fontId="4" fillId="0" borderId="9" xfId="0" applyNumberFormat="1" applyFont="1" applyFill="1" applyBorder="1" applyAlignment="1">
      <alignment/>
    </xf>
    <xf numFmtId="4" fontId="4" fillId="0" borderId="9" xfId="0" applyNumberFormat="1" applyFont="1" applyFill="1" applyBorder="1" applyAlignment="1">
      <alignment/>
    </xf>
    <xf numFmtId="3" fontId="10" fillId="0" borderId="9" xfId="0" applyNumberFormat="1" applyFont="1" applyFill="1" applyBorder="1" applyAlignment="1">
      <alignment/>
    </xf>
    <xf numFmtId="49" fontId="6" fillId="0" borderId="9" xfId="0" applyNumberFormat="1" applyFont="1" applyBorder="1" applyAlignment="1">
      <alignment horizontal="right"/>
    </xf>
    <xf numFmtId="49" fontId="6" fillId="0" borderId="9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4" fontId="6" fillId="0" borderId="9" xfId="0" applyNumberFormat="1" applyFont="1" applyBorder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49" fontId="9" fillId="0" borderId="0" xfId="0" applyNumberFormat="1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49" fontId="8" fillId="0" borderId="0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right"/>
    </xf>
    <xf numFmtId="0" fontId="3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14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17" fontId="4" fillId="0" borderId="6" xfId="0" applyNumberFormat="1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4" fillId="0" borderId="10" xfId="0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3" fillId="0" borderId="9" xfId="0" applyFont="1" applyFill="1" applyBorder="1" applyAlignment="1">
      <alignment/>
    </xf>
    <xf numFmtId="0" fontId="4" fillId="0" borderId="9" xfId="0" applyFont="1" applyFill="1" applyBorder="1" applyAlignment="1">
      <alignment horizontal="center"/>
    </xf>
    <xf numFmtId="0" fontId="4" fillId="0" borderId="9" xfId="0" applyFont="1" applyFill="1" applyBorder="1" applyAlignment="1">
      <alignment/>
    </xf>
    <xf numFmtId="0" fontId="3" fillId="0" borderId="9" xfId="0" applyFont="1" applyBorder="1" applyAlignment="1">
      <alignment horizontal="center"/>
    </xf>
    <xf numFmtId="0" fontId="3" fillId="2" borderId="9" xfId="0" applyFont="1" applyFill="1" applyBorder="1" applyAlignment="1">
      <alignment/>
    </xf>
    <xf numFmtId="0" fontId="3" fillId="2" borderId="9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4" fillId="0" borderId="9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3" fontId="0" fillId="0" borderId="0" xfId="0" applyNumberFormat="1" applyAlignment="1">
      <alignment/>
    </xf>
    <xf numFmtId="49" fontId="4" fillId="0" borderId="7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40">
      <selection activeCell="H14" sqref="H14"/>
    </sheetView>
  </sheetViews>
  <sheetFormatPr defaultColWidth="9.140625" defaultRowHeight="12.75"/>
  <cols>
    <col min="3" max="3" width="52.57421875" style="0" customWidth="1"/>
    <col min="4" max="4" width="17.00390625" style="0" customWidth="1"/>
    <col min="5" max="5" width="20.00390625" style="0" customWidth="1"/>
    <col min="6" max="6" width="18.57421875" style="0" customWidth="1"/>
    <col min="7" max="7" width="11.140625" style="0" customWidth="1"/>
    <col min="8" max="8" width="14.57421875" style="0" customWidth="1"/>
    <col min="9" max="9" width="13.140625" style="0" bestFit="1" customWidth="1"/>
    <col min="10" max="10" width="6.421875" style="0" customWidth="1"/>
  </cols>
  <sheetData>
    <row r="1" spans="1:10" ht="25.5">
      <c r="A1" s="59" t="s">
        <v>134</v>
      </c>
      <c r="B1" s="60"/>
      <c r="C1" s="60"/>
      <c r="D1" s="60"/>
      <c r="E1" s="60"/>
      <c r="F1" s="60"/>
      <c r="G1" s="60"/>
      <c r="H1" s="1"/>
      <c r="I1" s="1"/>
      <c r="J1" s="1"/>
    </row>
    <row r="2" spans="1:10" ht="12.75">
      <c r="A2" s="2"/>
      <c r="B2" s="2"/>
      <c r="C2" s="2"/>
      <c r="D2" s="2"/>
      <c r="E2" s="3"/>
      <c r="F2" s="4"/>
      <c r="G2" s="1"/>
      <c r="H2" s="1"/>
      <c r="I2" s="1"/>
      <c r="J2" s="1"/>
    </row>
    <row r="3" spans="1:11" ht="15.75">
      <c r="A3" s="5"/>
      <c r="B3" s="6"/>
      <c r="C3" s="7"/>
      <c r="D3" s="8" t="s">
        <v>0</v>
      </c>
      <c r="E3" s="8" t="s">
        <v>1</v>
      </c>
      <c r="F3" s="9" t="s">
        <v>2</v>
      </c>
      <c r="G3" s="8" t="s">
        <v>3</v>
      </c>
      <c r="H3" s="45"/>
      <c r="I3" s="45"/>
      <c r="J3" s="45"/>
      <c r="K3" s="46"/>
    </row>
    <row r="4" spans="1:11" ht="15.75">
      <c r="A4" s="90" t="s">
        <v>4</v>
      </c>
      <c r="B4" s="91"/>
      <c r="C4" s="92"/>
      <c r="D4" s="10" t="s">
        <v>5</v>
      </c>
      <c r="E4" s="10" t="s">
        <v>5</v>
      </c>
      <c r="F4" s="11" t="s">
        <v>6</v>
      </c>
      <c r="G4" s="10" t="s">
        <v>7</v>
      </c>
      <c r="H4" s="47"/>
      <c r="I4" s="47"/>
      <c r="J4" s="47"/>
      <c r="K4" s="46"/>
    </row>
    <row r="5" spans="1:11" ht="15.75">
      <c r="A5" s="12"/>
      <c r="B5" s="13"/>
      <c r="C5" s="14" t="s">
        <v>8</v>
      </c>
      <c r="D5" s="10">
        <v>2012</v>
      </c>
      <c r="E5" s="15">
        <v>2012</v>
      </c>
      <c r="F5" s="11">
        <v>2012</v>
      </c>
      <c r="G5" s="10">
        <v>2012</v>
      </c>
      <c r="H5" s="45"/>
      <c r="I5" s="45"/>
      <c r="J5" s="45"/>
      <c r="K5" s="46"/>
    </row>
    <row r="6" spans="1:11" ht="15.75">
      <c r="A6" s="16" t="s">
        <v>9</v>
      </c>
      <c r="B6" s="17" t="s">
        <v>10</v>
      </c>
      <c r="C6" s="18" t="s">
        <v>11</v>
      </c>
      <c r="D6" s="19">
        <f>SUM(D7+D14+D16+D19+D23+D27+D31+D38+D44)</f>
        <v>14702200</v>
      </c>
      <c r="E6" s="20">
        <f>SUM(E7+E14+E16+E19+E23+E27+E31+E38+E44)</f>
        <v>14978337.7</v>
      </c>
      <c r="F6" s="20">
        <f>F7+F14+F16+F19+F23+F27+F31+F38+F44</f>
        <v>6770624.13</v>
      </c>
      <c r="G6" s="21">
        <f>F6*100/E6</f>
        <v>45.20277393665654</v>
      </c>
      <c r="H6" s="45"/>
      <c r="I6" s="45"/>
      <c r="J6" s="45"/>
      <c r="K6" s="46"/>
    </row>
    <row r="7" spans="1:11" ht="15.75">
      <c r="A7" s="22" t="s">
        <v>12</v>
      </c>
      <c r="B7" s="22" t="s">
        <v>13</v>
      </c>
      <c r="C7" s="22" t="s">
        <v>14</v>
      </c>
      <c r="D7" s="23">
        <f>SUM(D8:D13)</f>
        <v>2789075</v>
      </c>
      <c r="E7" s="24">
        <f>SUM(E8:E13)</f>
        <v>2789197.06</v>
      </c>
      <c r="F7" s="24">
        <f>SUM(F8:F13)</f>
        <v>1273694.9599999995</v>
      </c>
      <c r="G7" s="21">
        <f>F7*100/E7</f>
        <v>45.66529121466948</v>
      </c>
      <c r="H7" s="45"/>
      <c r="I7" s="45"/>
      <c r="J7" s="45"/>
      <c r="K7" s="46"/>
    </row>
    <row r="8" spans="1:11" ht="15.75">
      <c r="A8" s="26" t="s">
        <v>15</v>
      </c>
      <c r="B8" s="26" t="s">
        <v>15</v>
      </c>
      <c r="C8" s="26" t="s">
        <v>16</v>
      </c>
      <c r="D8" s="27">
        <v>2569659</v>
      </c>
      <c r="E8" s="28">
        <v>2517125.42</v>
      </c>
      <c r="F8" s="29">
        <v>1098236.15</v>
      </c>
      <c r="G8" s="30">
        <f aca="true" t="shared" si="0" ref="G8:G67">F8*100/E8</f>
        <v>43.63056927056102</v>
      </c>
      <c r="H8" s="48"/>
      <c r="I8" s="49"/>
      <c r="J8" s="45"/>
      <c r="K8" s="46"/>
    </row>
    <row r="9" spans="1:11" ht="15.75">
      <c r="A9" s="26" t="s">
        <v>17</v>
      </c>
      <c r="B9" s="26" t="s">
        <v>17</v>
      </c>
      <c r="C9" s="25" t="s">
        <v>18</v>
      </c>
      <c r="D9" s="27">
        <v>16860</v>
      </c>
      <c r="E9" s="31">
        <f>16860+48290</f>
        <v>65150</v>
      </c>
      <c r="F9" s="29">
        <v>54300.88</v>
      </c>
      <c r="G9" s="30">
        <f t="shared" si="0"/>
        <v>83.34747505755948</v>
      </c>
      <c r="H9" s="45"/>
      <c r="I9" s="45"/>
      <c r="J9" s="45"/>
      <c r="K9" s="46"/>
    </row>
    <row r="10" spans="1:11" ht="15.75">
      <c r="A10" s="26" t="s">
        <v>19</v>
      </c>
      <c r="B10" s="26" t="s">
        <v>20</v>
      </c>
      <c r="C10" s="25" t="s">
        <v>21</v>
      </c>
      <c r="D10" s="27">
        <v>98203</v>
      </c>
      <c r="E10" s="31">
        <v>101713</v>
      </c>
      <c r="F10" s="29">
        <v>42706.96</v>
      </c>
      <c r="G10" s="30">
        <f t="shared" si="0"/>
        <v>41.98771051881274</v>
      </c>
      <c r="H10" s="45"/>
      <c r="I10" s="45"/>
      <c r="J10" s="45"/>
      <c r="K10" s="46"/>
    </row>
    <row r="11" spans="1:11" ht="15.75">
      <c r="A11" s="26" t="s">
        <v>22</v>
      </c>
      <c r="B11" s="26" t="s">
        <v>23</v>
      </c>
      <c r="C11" s="25" t="s">
        <v>24</v>
      </c>
      <c r="D11" s="27">
        <v>37800</v>
      </c>
      <c r="E11" s="31">
        <f>34232+4462.64</f>
        <v>38694.64</v>
      </c>
      <c r="F11" s="29">
        <v>38694.64</v>
      </c>
      <c r="G11" s="30">
        <f t="shared" si="0"/>
        <v>100</v>
      </c>
      <c r="H11" s="45"/>
      <c r="I11" s="50"/>
      <c r="J11" s="45"/>
      <c r="K11" s="46"/>
    </row>
    <row r="12" spans="1:11" ht="15.75">
      <c r="A12" s="26" t="s">
        <v>25</v>
      </c>
      <c r="B12" s="26" t="s">
        <v>23</v>
      </c>
      <c r="C12" s="25" t="s">
        <v>26</v>
      </c>
      <c r="D12" s="27">
        <v>30053</v>
      </c>
      <c r="E12" s="31">
        <v>30014</v>
      </c>
      <c r="F12" s="29">
        <v>14349.41</v>
      </c>
      <c r="G12" s="30">
        <f t="shared" si="0"/>
        <v>47.80905577397215</v>
      </c>
      <c r="H12" s="45"/>
      <c r="I12" s="45"/>
      <c r="J12" s="45"/>
      <c r="K12" s="46"/>
    </row>
    <row r="13" spans="1:11" ht="15.75">
      <c r="A13" s="26" t="s">
        <v>27</v>
      </c>
      <c r="B13" s="26" t="s">
        <v>28</v>
      </c>
      <c r="C13" s="25" t="s">
        <v>29</v>
      </c>
      <c r="D13" s="27">
        <v>36500</v>
      </c>
      <c r="E13" s="31">
        <v>36500</v>
      </c>
      <c r="F13" s="29">
        <v>25406.92</v>
      </c>
      <c r="G13" s="30">
        <f t="shared" si="0"/>
        <v>69.608</v>
      </c>
      <c r="H13" s="45"/>
      <c r="I13" s="45"/>
      <c r="J13" s="45"/>
      <c r="K13" s="46"/>
    </row>
    <row r="14" spans="1:11" ht="15.75">
      <c r="A14" s="22" t="s">
        <v>30</v>
      </c>
      <c r="B14" s="22" t="s">
        <v>31</v>
      </c>
      <c r="C14" s="32" t="s">
        <v>32</v>
      </c>
      <c r="D14" s="23">
        <f>SUM(D15)</f>
        <v>2550</v>
      </c>
      <c r="E14" s="23">
        <f>SUM(E15)</f>
        <v>3791</v>
      </c>
      <c r="F14" s="24">
        <f>SUM(F15)</f>
        <v>2691.02</v>
      </c>
      <c r="G14" s="21">
        <f t="shared" si="0"/>
        <v>70.98443682405697</v>
      </c>
      <c r="H14" s="45"/>
      <c r="I14" s="45"/>
      <c r="J14" s="45"/>
      <c r="K14" s="46"/>
    </row>
    <row r="15" spans="1:11" ht="15.75">
      <c r="A15" s="26" t="s">
        <v>33</v>
      </c>
      <c r="B15" s="26" t="s">
        <v>34</v>
      </c>
      <c r="C15" s="25" t="s">
        <v>35</v>
      </c>
      <c r="D15" s="31">
        <v>2550</v>
      </c>
      <c r="E15" s="31">
        <v>3791</v>
      </c>
      <c r="F15" s="33">
        <v>2691.02</v>
      </c>
      <c r="G15" s="30">
        <f t="shared" si="0"/>
        <v>70.98443682405697</v>
      </c>
      <c r="H15" s="51"/>
      <c r="I15" s="45"/>
      <c r="J15" s="45"/>
      <c r="K15" s="46"/>
    </row>
    <row r="16" spans="1:11" ht="15.75">
      <c r="A16" s="22" t="s">
        <v>36</v>
      </c>
      <c r="B16" s="22" t="s">
        <v>37</v>
      </c>
      <c r="C16" s="32" t="s">
        <v>38</v>
      </c>
      <c r="D16" s="23">
        <f>SUM(D17:D18)</f>
        <v>106080</v>
      </c>
      <c r="E16" s="23">
        <f>SUM(E17:E18)</f>
        <v>106080</v>
      </c>
      <c r="F16" s="24">
        <f>SUM(F17:F18)</f>
        <v>51473.1</v>
      </c>
      <c r="G16" s="21">
        <f t="shared" si="0"/>
        <v>48.522907239819006</v>
      </c>
      <c r="H16" s="45"/>
      <c r="I16" s="45"/>
      <c r="J16" s="45"/>
      <c r="K16" s="46"/>
    </row>
    <row r="17" spans="1:11" ht="15.75">
      <c r="A17" s="26" t="s">
        <v>39</v>
      </c>
      <c r="B17" s="26" t="s">
        <v>34</v>
      </c>
      <c r="C17" s="25" t="s">
        <v>40</v>
      </c>
      <c r="D17" s="31">
        <v>600</v>
      </c>
      <c r="E17" s="31">
        <v>600</v>
      </c>
      <c r="F17" s="33">
        <v>265.02</v>
      </c>
      <c r="G17" s="30">
        <f t="shared" si="0"/>
        <v>44.17</v>
      </c>
      <c r="H17" s="45"/>
      <c r="I17" s="45"/>
      <c r="J17" s="45"/>
      <c r="K17" s="46"/>
    </row>
    <row r="18" spans="1:11" ht="15.75">
      <c r="A18" s="26" t="s">
        <v>41</v>
      </c>
      <c r="B18" s="26" t="s">
        <v>23</v>
      </c>
      <c r="C18" s="25" t="s">
        <v>42</v>
      </c>
      <c r="D18" s="31">
        <v>105480</v>
      </c>
      <c r="E18" s="31">
        <v>105480</v>
      </c>
      <c r="F18" s="33">
        <v>51208.08</v>
      </c>
      <c r="G18" s="30">
        <f t="shared" si="0"/>
        <v>48.5476678043231</v>
      </c>
      <c r="H18" s="45"/>
      <c r="I18" s="45"/>
      <c r="J18" s="45"/>
      <c r="K18" s="46"/>
    </row>
    <row r="19" spans="1:11" ht="15.75">
      <c r="A19" s="22" t="s">
        <v>43</v>
      </c>
      <c r="B19" s="22" t="s">
        <v>44</v>
      </c>
      <c r="C19" s="32" t="s">
        <v>45</v>
      </c>
      <c r="D19" s="23">
        <f>SUM(D20:D22)</f>
        <v>581636</v>
      </c>
      <c r="E19" s="24">
        <f>SUM(E20:E22)</f>
        <v>582671.34</v>
      </c>
      <c r="F19" s="24">
        <f>SUM(F20:F22)</f>
        <v>226991.39</v>
      </c>
      <c r="G19" s="21">
        <f t="shared" si="0"/>
        <v>38.95701992138484</v>
      </c>
      <c r="H19" s="45"/>
      <c r="I19" s="45"/>
      <c r="J19" s="45"/>
      <c r="K19" s="46"/>
    </row>
    <row r="20" spans="1:11" ht="15.75">
      <c r="A20" s="26" t="s">
        <v>46</v>
      </c>
      <c r="B20" s="26" t="s">
        <v>47</v>
      </c>
      <c r="C20" s="25" t="s">
        <v>48</v>
      </c>
      <c r="D20" s="27">
        <v>9000</v>
      </c>
      <c r="E20" s="31">
        <v>9000</v>
      </c>
      <c r="F20" s="29">
        <v>0</v>
      </c>
      <c r="G20" s="30">
        <f t="shared" si="0"/>
        <v>0</v>
      </c>
      <c r="H20" s="45"/>
      <c r="I20" s="45"/>
      <c r="J20" s="45"/>
      <c r="K20" s="46"/>
    </row>
    <row r="21" spans="1:11" ht="15.75">
      <c r="A21" s="26" t="s">
        <v>49</v>
      </c>
      <c r="B21" s="26" t="s">
        <v>47</v>
      </c>
      <c r="C21" s="25" t="s">
        <v>50</v>
      </c>
      <c r="D21" s="27">
        <v>221429</v>
      </c>
      <c r="E21" s="33">
        <f>221429+1035.34</f>
        <v>222464.34</v>
      </c>
      <c r="F21" s="29">
        <v>118547.47</v>
      </c>
      <c r="G21" s="30">
        <f t="shared" si="0"/>
        <v>53.28830229599944</v>
      </c>
      <c r="H21" s="52"/>
      <c r="I21" s="50"/>
      <c r="J21" s="45"/>
      <c r="K21" s="46"/>
    </row>
    <row r="22" spans="1:11" ht="15.75">
      <c r="A22" s="26" t="s">
        <v>47</v>
      </c>
      <c r="B22" s="26" t="s">
        <v>51</v>
      </c>
      <c r="C22" s="25" t="s">
        <v>52</v>
      </c>
      <c r="D22" s="27">
        <v>351207</v>
      </c>
      <c r="E22" s="34">
        <v>351207</v>
      </c>
      <c r="F22" s="29">
        <v>108443.92</v>
      </c>
      <c r="G22" s="30">
        <f t="shared" si="0"/>
        <v>30.877493899609064</v>
      </c>
      <c r="H22" s="45"/>
      <c r="I22" s="45"/>
      <c r="J22" s="45"/>
      <c r="K22" s="46"/>
    </row>
    <row r="23" spans="1:11" ht="15.75">
      <c r="A23" s="22" t="s">
        <v>53</v>
      </c>
      <c r="B23" s="22" t="s">
        <v>54</v>
      </c>
      <c r="C23" s="32" t="s">
        <v>55</v>
      </c>
      <c r="D23" s="23">
        <f>SUM(D24:D26)</f>
        <v>130800</v>
      </c>
      <c r="E23" s="23">
        <f>SUM(E24:E26)</f>
        <v>133100</v>
      </c>
      <c r="F23" s="24">
        <f>SUM(F24:F26)</f>
        <v>29790.53</v>
      </c>
      <c r="G23" s="21">
        <f t="shared" si="0"/>
        <v>22.38206611570248</v>
      </c>
      <c r="H23" s="45"/>
      <c r="I23" s="45"/>
      <c r="J23" s="45"/>
      <c r="K23" s="46"/>
    </row>
    <row r="24" spans="1:11" ht="15.75">
      <c r="A24" s="26" t="s">
        <v>51</v>
      </c>
      <c r="B24" s="26" t="s">
        <v>56</v>
      </c>
      <c r="C24" s="25" t="s">
        <v>57</v>
      </c>
      <c r="D24" s="31">
        <v>48500</v>
      </c>
      <c r="E24" s="35">
        <v>50800</v>
      </c>
      <c r="F24" s="33">
        <v>18789.62</v>
      </c>
      <c r="G24" s="30">
        <f t="shared" si="0"/>
        <v>36.98744094488189</v>
      </c>
      <c r="H24" s="45"/>
      <c r="I24" s="45"/>
      <c r="J24" s="45"/>
      <c r="K24" s="46"/>
    </row>
    <row r="25" spans="1:11" ht="15.75">
      <c r="A25" s="26" t="s">
        <v>58</v>
      </c>
      <c r="B25" s="26" t="s">
        <v>59</v>
      </c>
      <c r="C25" s="25" t="s">
        <v>60</v>
      </c>
      <c r="D25" s="31">
        <f>7500+15000+6000</f>
        <v>28500</v>
      </c>
      <c r="E25" s="31">
        <v>28500</v>
      </c>
      <c r="F25" s="33">
        <v>3528</v>
      </c>
      <c r="G25" s="30">
        <f t="shared" si="0"/>
        <v>12.378947368421052</v>
      </c>
      <c r="H25" s="45"/>
      <c r="I25" s="45"/>
      <c r="J25" s="45"/>
      <c r="K25" s="46"/>
    </row>
    <row r="26" spans="1:11" ht="15.75">
      <c r="A26" s="26" t="s">
        <v>61</v>
      </c>
      <c r="B26" s="26" t="s">
        <v>23</v>
      </c>
      <c r="C26" s="25" t="s">
        <v>62</v>
      </c>
      <c r="D26" s="31">
        <v>53800</v>
      </c>
      <c r="E26" s="34">
        <v>53800</v>
      </c>
      <c r="F26" s="33">
        <v>7472.91</v>
      </c>
      <c r="G26" s="30">
        <f t="shared" si="0"/>
        <v>13.890167286245353</v>
      </c>
      <c r="H26" s="45"/>
      <c r="I26" s="45"/>
      <c r="J26" s="45"/>
      <c r="K26" s="46"/>
    </row>
    <row r="27" spans="1:11" ht="15.75">
      <c r="A27" s="22" t="s">
        <v>63</v>
      </c>
      <c r="B27" s="22" t="s">
        <v>64</v>
      </c>
      <c r="C27" s="32" t="s">
        <v>65</v>
      </c>
      <c r="D27" s="23">
        <f>SUM(D28:D30)</f>
        <v>3441169</v>
      </c>
      <c r="E27" s="23">
        <f>SUM(E28:E30)</f>
        <v>3458372</v>
      </c>
      <c r="F27" s="24">
        <f>SUM(F28:F30)</f>
        <v>1529647.46</v>
      </c>
      <c r="G27" s="21">
        <f t="shared" si="0"/>
        <v>44.23027540125816</v>
      </c>
      <c r="H27" s="45"/>
      <c r="I27" s="45"/>
      <c r="J27" s="45"/>
      <c r="K27" s="46"/>
    </row>
    <row r="28" spans="1:11" ht="15.75">
      <c r="A28" s="26" t="s">
        <v>66</v>
      </c>
      <c r="B28" s="26" t="s">
        <v>56</v>
      </c>
      <c r="C28" s="25" t="s">
        <v>67</v>
      </c>
      <c r="D28" s="31">
        <v>14285</v>
      </c>
      <c r="E28" s="34">
        <v>14420</v>
      </c>
      <c r="F28" s="33">
        <v>5534.91</v>
      </c>
      <c r="G28" s="30">
        <f t="shared" si="0"/>
        <v>38.38356449375867</v>
      </c>
      <c r="H28" s="45"/>
      <c r="I28" s="45"/>
      <c r="J28" s="45"/>
      <c r="K28" s="46"/>
    </row>
    <row r="29" spans="1:11" ht="15.75">
      <c r="A29" s="26" t="s">
        <v>68</v>
      </c>
      <c r="B29" s="26" t="s">
        <v>34</v>
      </c>
      <c r="C29" s="25" t="s">
        <v>69</v>
      </c>
      <c r="D29" s="27">
        <v>2933934</v>
      </c>
      <c r="E29" s="27">
        <v>2951002</v>
      </c>
      <c r="F29" s="29">
        <v>1359923.51</v>
      </c>
      <c r="G29" s="30">
        <f t="shared" si="0"/>
        <v>46.083449282650434</v>
      </c>
      <c r="H29" s="53"/>
      <c r="I29" s="54"/>
      <c r="J29" s="45"/>
      <c r="K29" s="46"/>
    </row>
    <row r="30" spans="1:11" ht="15.75">
      <c r="A30" s="26" t="s">
        <v>70</v>
      </c>
      <c r="B30" s="26" t="s">
        <v>23</v>
      </c>
      <c r="C30" s="25" t="s">
        <v>71</v>
      </c>
      <c r="D30" s="27">
        <v>492950</v>
      </c>
      <c r="E30" s="27">
        <f>492950</f>
        <v>492950</v>
      </c>
      <c r="F30" s="29">
        <v>164189.04</v>
      </c>
      <c r="G30" s="30">
        <f t="shared" si="0"/>
        <v>33.307442945532</v>
      </c>
      <c r="H30" s="48"/>
      <c r="I30" s="45"/>
      <c r="J30" s="45"/>
      <c r="K30" s="46"/>
    </row>
    <row r="31" spans="1:11" ht="15.75">
      <c r="A31" s="22" t="s">
        <v>72</v>
      </c>
      <c r="B31" s="22" t="s">
        <v>73</v>
      </c>
      <c r="C31" s="32" t="s">
        <v>74</v>
      </c>
      <c r="D31" s="37">
        <f>SUM(D32:D37)</f>
        <v>1086973</v>
      </c>
      <c r="E31" s="37">
        <f>SUM(E32:E37)</f>
        <v>1087194</v>
      </c>
      <c r="F31" s="38">
        <f>SUM(F32:F37)</f>
        <v>507992.78</v>
      </c>
      <c r="G31" s="21">
        <f t="shared" si="0"/>
        <v>46.7251272541975</v>
      </c>
      <c r="H31" s="45"/>
      <c r="I31" s="45"/>
      <c r="J31" s="45"/>
      <c r="K31" s="46"/>
    </row>
    <row r="32" spans="1:11" ht="15.75">
      <c r="A32" s="26" t="s">
        <v>75</v>
      </c>
      <c r="B32" s="26" t="s">
        <v>56</v>
      </c>
      <c r="C32" s="25" t="s">
        <v>76</v>
      </c>
      <c r="D32" s="27">
        <v>14011</v>
      </c>
      <c r="E32" s="27">
        <v>14011</v>
      </c>
      <c r="F32" s="29">
        <v>866.56</v>
      </c>
      <c r="G32" s="30">
        <f t="shared" si="0"/>
        <v>6.184854756976661</v>
      </c>
      <c r="H32" s="45"/>
      <c r="I32" s="45"/>
      <c r="J32" s="45"/>
      <c r="K32" s="46"/>
    </row>
    <row r="33" spans="1:11" ht="15.75">
      <c r="A33" s="26" t="s">
        <v>77</v>
      </c>
      <c r="B33" s="26" t="s">
        <v>56</v>
      </c>
      <c r="C33" s="25" t="s">
        <v>78</v>
      </c>
      <c r="D33" s="27">
        <v>17820</v>
      </c>
      <c r="E33" s="27">
        <v>17820</v>
      </c>
      <c r="F33" s="29">
        <v>7667.95</v>
      </c>
      <c r="G33" s="30">
        <f t="shared" si="0"/>
        <v>43.03002244668912</v>
      </c>
      <c r="H33" s="45"/>
      <c r="I33" s="45"/>
      <c r="J33" s="45"/>
      <c r="K33" s="46"/>
    </row>
    <row r="34" spans="1:11" ht="15.75">
      <c r="A34" s="26" t="s">
        <v>79</v>
      </c>
      <c r="B34" s="26" t="s">
        <v>34</v>
      </c>
      <c r="C34" s="25" t="s">
        <v>80</v>
      </c>
      <c r="D34" s="27">
        <v>516000</v>
      </c>
      <c r="E34" s="27">
        <f>516000+1800</f>
        <v>517800</v>
      </c>
      <c r="F34" s="29">
        <v>233780.85</v>
      </c>
      <c r="G34" s="30">
        <f t="shared" si="0"/>
        <v>45.14887022016222</v>
      </c>
      <c r="H34" s="53"/>
      <c r="I34" s="54"/>
      <c r="J34" s="45"/>
      <c r="K34" s="46"/>
    </row>
    <row r="35" spans="1:11" ht="15.75">
      <c r="A35" s="26" t="s">
        <v>81</v>
      </c>
      <c r="B35" s="26" t="s">
        <v>82</v>
      </c>
      <c r="C35" s="25" t="s">
        <v>83</v>
      </c>
      <c r="D35" s="27">
        <v>250049</v>
      </c>
      <c r="E35" s="27">
        <v>252049</v>
      </c>
      <c r="F35" s="29">
        <v>122058.56</v>
      </c>
      <c r="G35" s="30">
        <f t="shared" si="0"/>
        <v>48.42652024011204</v>
      </c>
      <c r="H35" s="53"/>
      <c r="I35" s="54"/>
      <c r="J35" s="45"/>
      <c r="K35" s="46"/>
    </row>
    <row r="36" spans="1:11" ht="15.75">
      <c r="A36" s="26" t="s">
        <v>84</v>
      </c>
      <c r="B36" s="26" t="s">
        <v>85</v>
      </c>
      <c r="C36" s="25" t="s">
        <v>86</v>
      </c>
      <c r="D36" s="27">
        <v>77093</v>
      </c>
      <c r="E36" s="27">
        <f>77093-312</f>
        <v>76781</v>
      </c>
      <c r="F36" s="29">
        <v>33995.88</v>
      </c>
      <c r="G36" s="30">
        <f t="shared" si="0"/>
        <v>44.27642255245438</v>
      </c>
      <c r="H36" s="48"/>
      <c r="I36" s="45"/>
      <c r="J36" s="45"/>
      <c r="K36" s="46"/>
    </row>
    <row r="37" spans="1:11" ht="15.75">
      <c r="A37" s="26" t="s">
        <v>87</v>
      </c>
      <c r="B37" s="26" t="s">
        <v>88</v>
      </c>
      <c r="C37" s="25" t="s">
        <v>89</v>
      </c>
      <c r="D37" s="27">
        <v>212000</v>
      </c>
      <c r="E37" s="27">
        <v>208733</v>
      </c>
      <c r="F37" s="29">
        <v>109622.98</v>
      </c>
      <c r="G37" s="30">
        <f t="shared" si="0"/>
        <v>52.51827933292771</v>
      </c>
      <c r="H37" s="45"/>
      <c r="I37" s="45"/>
      <c r="J37" s="45"/>
      <c r="K37" s="46"/>
    </row>
    <row r="38" spans="1:11" ht="15.75">
      <c r="A38" s="22" t="s">
        <v>90</v>
      </c>
      <c r="B38" s="22" t="s">
        <v>91</v>
      </c>
      <c r="C38" s="32" t="s">
        <v>92</v>
      </c>
      <c r="D38" s="37">
        <f>SUM(D39:D43)</f>
        <v>5912545</v>
      </c>
      <c r="E38" s="37">
        <f>SUM(E39:E43)</f>
        <v>6163051.3</v>
      </c>
      <c r="F38" s="38">
        <f>SUM(F39:F43)</f>
        <v>2876286.1399999997</v>
      </c>
      <c r="G38" s="21">
        <f t="shared" si="0"/>
        <v>46.669839337537226</v>
      </c>
      <c r="H38" s="45"/>
      <c r="I38" s="45"/>
      <c r="J38" s="45"/>
      <c r="K38" s="46"/>
    </row>
    <row r="39" spans="1:11" ht="15.75">
      <c r="A39" s="26" t="s">
        <v>93</v>
      </c>
      <c r="B39" s="26" t="s">
        <v>15</v>
      </c>
      <c r="C39" s="25" t="s">
        <v>94</v>
      </c>
      <c r="D39" s="27">
        <v>148610</v>
      </c>
      <c r="E39" s="27">
        <v>148610</v>
      </c>
      <c r="F39" s="29">
        <v>68066.78</v>
      </c>
      <c r="G39" s="30">
        <f t="shared" si="0"/>
        <v>45.80228786757284</v>
      </c>
      <c r="H39" s="45"/>
      <c r="I39" s="45"/>
      <c r="J39" s="45"/>
      <c r="K39" s="46"/>
    </row>
    <row r="40" spans="1:11" ht="15.75">
      <c r="A40" s="26" t="s">
        <v>95</v>
      </c>
      <c r="B40" s="26" t="s">
        <v>17</v>
      </c>
      <c r="C40" s="25" t="s">
        <v>96</v>
      </c>
      <c r="D40" s="27">
        <v>5597935</v>
      </c>
      <c r="E40" s="29">
        <f>5768194+4200+714.3</f>
        <v>5773108.3</v>
      </c>
      <c r="F40" s="29">
        <v>2727915.65</v>
      </c>
      <c r="G40" s="30">
        <f t="shared" si="0"/>
        <v>47.25211286959574</v>
      </c>
      <c r="H40" s="54"/>
      <c r="I40" s="50"/>
      <c r="J40" s="45"/>
      <c r="K40" s="46"/>
    </row>
    <row r="41" spans="1:11" ht="15.75">
      <c r="A41" s="26" t="s">
        <v>95</v>
      </c>
      <c r="B41" s="26" t="s">
        <v>17</v>
      </c>
      <c r="C41" s="25" t="s">
        <v>97</v>
      </c>
      <c r="D41" s="27">
        <v>100000</v>
      </c>
      <c r="E41" s="39">
        <f>168420-4200</f>
        <v>164220</v>
      </c>
      <c r="F41" s="29">
        <f>4400.56+35060.12</f>
        <v>39460.68</v>
      </c>
      <c r="G41" s="30">
        <f t="shared" si="0"/>
        <v>24.029156010230178</v>
      </c>
      <c r="H41" s="55"/>
      <c r="I41" s="50"/>
      <c r="J41" s="45"/>
      <c r="K41" s="46"/>
    </row>
    <row r="42" spans="1:11" ht="15.75">
      <c r="A42" s="26" t="s">
        <v>98</v>
      </c>
      <c r="B42" s="26" t="s">
        <v>99</v>
      </c>
      <c r="C42" s="25" t="s">
        <v>100</v>
      </c>
      <c r="D42" s="27">
        <v>60000</v>
      </c>
      <c r="E42" s="34">
        <f>70563+550</f>
        <v>71113</v>
      </c>
      <c r="F42" s="29">
        <v>38010.73</v>
      </c>
      <c r="G42" s="30">
        <f t="shared" si="0"/>
        <v>53.45116926581638</v>
      </c>
      <c r="H42" s="50"/>
      <c r="I42" s="56"/>
      <c r="J42" s="45"/>
      <c r="K42" s="46"/>
    </row>
    <row r="43" spans="1:11" ht="15.75">
      <c r="A43" s="26" t="s">
        <v>101</v>
      </c>
      <c r="B43" s="26" t="s">
        <v>102</v>
      </c>
      <c r="C43" s="25" t="s">
        <v>103</v>
      </c>
      <c r="D43" s="31">
        <v>6000</v>
      </c>
      <c r="E43" s="31">
        <v>6000</v>
      </c>
      <c r="F43" s="33">
        <v>2832.3</v>
      </c>
      <c r="G43" s="30">
        <f t="shared" si="0"/>
        <v>47.205</v>
      </c>
      <c r="H43" s="45"/>
      <c r="I43" s="45"/>
      <c r="J43" s="45"/>
      <c r="K43" s="46"/>
    </row>
    <row r="44" spans="1:11" ht="15.75">
      <c r="A44" s="22" t="s">
        <v>104</v>
      </c>
      <c r="B44" s="22" t="s">
        <v>105</v>
      </c>
      <c r="C44" s="32" t="s">
        <v>106</v>
      </c>
      <c r="D44" s="23">
        <f>SUM(D45:D50)</f>
        <v>651372</v>
      </c>
      <c r="E44" s="23">
        <f>SUM(E45:E50)</f>
        <v>654881</v>
      </c>
      <c r="F44" s="24">
        <f>SUM(F45:F50)</f>
        <v>272056.75</v>
      </c>
      <c r="G44" s="21">
        <f t="shared" si="0"/>
        <v>41.542929173391805</v>
      </c>
      <c r="H44" s="45"/>
      <c r="I44" s="45"/>
      <c r="J44" s="45"/>
      <c r="K44" s="46"/>
    </row>
    <row r="45" spans="1:11" ht="15.75">
      <c r="A45" s="26" t="s">
        <v>107</v>
      </c>
      <c r="B45" s="26" t="s">
        <v>108</v>
      </c>
      <c r="C45" s="25" t="s">
        <v>109</v>
      </c>
      <c r="D45" s="27">
        <v>118928</v>
      </c>
      <c r="E45" s="36">
        <v>130405</v>
      </c>
      <c r="F45" s="29">
        <v>49126.97</v>
      </c>
      <c r="G45" s="30">
        <f t="shared" si="0"/>
        <v>37.67261224646294</v>
      </c>
      <c r="H45" s="45"/>
      <c r="I45" s="45"/>
      <c r="J45" s="45"/>
      <c r="K45" s="46"/>
    </row>
    <row r="46" spans="1:11" ht="15.75">
      <c r="A46" s="26" t="s">
        <v>110</v>
      </c>
      <c r="B46" s="26" t="s">
        <v>111</v>
      </c>
      <c r="C46" s="25" t="s">
        <v>112</v>
      </c>
      <c r="D46" s="27">
        <v>207320</v>
      </c>
      <c r="E46" s="31">
        <f>207320-8210</f>
        <v>199110</v>
      </c>
      <c r="F46" s="29">
        <v>89355.58</v>
      </c>
      <c r="G46" s="30">
        <f t="shared" si="0"/>
        <v>44.87749485209181</v>
      </c>
      <c r="H46" s="45"/>
      <c r="I46" s="45"/>
      <c r="J46" s="45"/>
      <c r="K46" s="46"/>
    </row>
    <row r="47" spans="1:11" ht="15.75">
      <c r="A47" s="26" t="s">
        <v>113</v>
      </c>
      <c r="B47" s="26" t="s">
        <v>111</v>
      </c>
      <c r="C47" s="25" t="s">
        <v>114</v>
      </c>
      <c r="D47" s="31">
        <v>201643</v>
      </c>
      <c r="E47" s="31">
        <v>201643</v>
      </c>
      <c r="F47" s="33">
        <v>84077.32</v>
      </c>
      <c r="G47" s="30">
        <f t="shared" si="0"/>
        <v>41.696126322262614</v>
      </c>
      <c r="H47" s="45"/>
      <c r="I47" s="45"/>
      <c r="J47" s="45"/>
      <c r="K47" s="46"/>
    </row>
    <row r="48" spans="1:11" ht="15.75">
      <c r="A48" s="26" t="s">
        <v>115</v>
      </c>
      <c r="B48" s="26" t="s">
        <v>116</v>
      </c>
      <c r="C48" s="25" t="s">
        <v>117</v>
      </c>
      <c r="D48" s="31">
        <v>106110</v>
      </c>
      <c r="E48" s="31">
        <v>106352</v>
      </c>
      <c r="F48" s="33">
        <v>49081.88</v>
      </c>
      <c r="G48" s="30">
        <f t="shared" si="0"/>
        <v>46.15040619828494</v>
      </c>
      <c r="H48" s="45"/>
      <c r="I48" s="45"/>
      <c r="J48" s="45"/>
      <c r="K48" s="46"/>
    </row>
    <row r="49" spans="1:11" ht="15.75">
      <c r="A49" s="26" t="s">
        <v>118</v>
      </c>
      <c r="B49" s="26" t="s">
        <v>119</v>
      </c>
      <c r="C49" s="25" t="s">
        <v>120</v>
      </c>
      <c r="D49" s="31">
        <v>25</v>
      </c>
      <c r="E49" s="31">
        <v>25</v>
      </c>
      <c r="F49" s="33">
        <v>0</v>
      </c>
      <c r="G49" s="30">
        <f t="shared" si="0"/>
        <v>0</v>
      </c>
      <c r="H49" s="45"/>
      <c r="I49" s="45"/>
      <c r="J49" s="45"/>
      <c r="K49" s="46"/>
    </row>
    <row r="50" spans="1:11" ht="15.75">
      <c r="A50" s="26" t="s">
        <v>121</v>
      </c>
      <c r="B50" s="26" t="s">
        <v>122</v>
      </c>
      <c r="C50" s="25" t="s">
        <v>123</v>
      </c>
      <c r="D50" s="27">
        <v>17346</v>
      </c>
      <c r="E50" s="31">
        <v>17346</v>
      </c>
      <c r="F50" s="29">
        <v>415</v>
      </c>
      <c r="G50" s="30">
        <f t="shared" si="0"/>
        <v>2.3924824166954917</v>
      </c>
      <c r="H50" s="45"/>
      <c r="I50" s="45"/>
      <c r="J50" s="45"/>
      <c r="K50" s="46"/>
    </row>
    <row r="51" spans="1:11" ht="15.75">
      <c r="A51" s="40" t="s">
        <v>9</v>
      </c>
      <c r="B51" s="41" t="s">
        <v>10</v>
      </c>
      <c r="C51" s="18" t="s">
        <v>124</v>
      </c>
      <c r="D51" s="19">
        <f>D52+D54+D57+D59+D63</f>
        <v>3820280</v>
      </c>
      <c r="E51" s="19">
        <f>E52+E54+E57+E59+E63</f>
        <v>3830780</v>
      </c>
      <c r="F51" s="20">
        <f>F52+F54+F57+F59</f>
        <v>43575.76</v>
      </c>
      <c r="G51" s="21">
        <f t="shared" si="0"/>
        <v>1.1375166415194817</v>
      </c>
      <c r="H51" s="45"/>
      <c r="I51" s="45"/>
      <c r="J51" s="45"/>
      <c r="K51" s="46"/>
    </row>
    <row r="52" spans="1:11" ht="15.75">
      <c r="A52" s="22" t="s">
        <v>12</v>
      </c>
      <c r="B52" s="41" t="s">
        <v>13</v>
      </c>
      <c r="C52" s="22" t="s">
        <v>14</v>
      </c>
      <c r="D52" s="23">
        <f>D53</f>
        <v>12000</v>
      </c>
      <c r="E52" s="23">
        <f>E53</f>
        <v>12000</v>
      </c>
      <c r="F52" s="24">
        <f>F53</f>
        <v>5109.29</v>
      </c>
      <c r="G52" s="21">
        <f t="shared" si="0"/>
        <v>42.577416666666664</v>
      </c>
      <c r="H52" s="45"/>
      <c r="I52" s="45"/>
      <c r="J52" s="45"/>
      <c r="K52" s="46"/>
    </row>
    <row r="53" spans="1:11" ht="15.75">
      <c r="A53" s="26" t="s">
        <v>15</v>
      </c>
      <c r="B53" s="26" t="s">
        <v>15</v>
      </c>
      <c r="C53" s="25" t="s">
        <v>125</v>
      </c>
      <c r="D53" s="31">
        <v>12000</v>
      </c>
      <c r="E53" s="31">
        <v>12000</v>
      </c>
      <c r="F53" s="33">
        <v>5109.29</v>
      </c>
      <c r="G53" s="30">
        <f t="shared" si="0"/>
        <v>42.577416666666664</v>
      </c>
      <c r="H53" s="45"/>
      <c r="I53" s="45"/>
      <c r="J53" s="45"/>
      <c r="K53" s="46"/>
    </row>
    <row r="54" spans="1:11" ht="15.75">
      <c r="A54" s="22" t="s">
        <v>43</v>
      </c>
      <c r="B54" s="22" t="s">
        <v>44</v>
      </c>
      <c r="C54" s="32" t="s">
        <v>45</v>
      </c>
      <c r="D54" s="23">
        <f>SUM(D55:D56)</f>
        <v>1974320</v>
      </c>
      <c r="E54" s="23">
        <f>SUM(E55:E56)</f>
        <v>1945820</v>
      </c>
      <c r="F54" s="24">
        <f>SUM(F55:F56)</f>
        <v>7995</v>
      </c>
      <c r="G54" s="21">
        <f t="shared" si="0"/>
        <v>0.41088075978250815</v>
      </c>
      <c r="H54" s="45"/>
      <c r="I54" s="45"/>
      <c r="J54" s="45"/>
      <c r="K54" s="46"/>
    </row>
    <row r="55" spans="1:11" ht="15.75">
      <c r="A55" s="26" t="s">
        <v>46</v>
      </c>
      <c r="B55" s="26" t="s">
        <v>47</v>
      </c>
      <c r="C55" s="25" t="s">
        <v>126</v>
      </c>
      <c r="D55" s="27">
        <v>1696790</v>
      </c>
      <c r="E55" s="31">
        <f>1696790-24000-15000</f>
        <v>1657790</v>
      </c>
      <c r="F55" s="29">
        <v>7995</v>
      </c>
      <c r="G55" s="30">
        <f t="shared" si="0"/>
        <v>0.48226856236314614</v>
      </c>
      <c r="H55" s="57"/>
      <c r="I55" s="45"/>
      <c r="J55" s="58"/>
      <c r="K55" s="46"/>
    </row>
    <row r="56" spans="1:11" ht="15.75">
      <c r="A56" s="26" t="s">
        <v>47</v>
      </c>
      <c r="B56" s="26" t="s">
        <v>51</v>
      </c>
      <c r="C56" s="25" t="s">
        <v>127</v>
      </c>
      <c r="D56" s="27">
        <v>277530</v>
      </c>
      <c r="E56" s="31">
        <f>277530+10500</f>
        <v>288030</v>
      </c>
      <c r="F56" s="29">
        <v>0</v>
      </c>
      <c r="G56" s="30">
        <f t="shared" si="0"/>
        <v>0</v>
      </c>
      <c r="H56" s="45"/>
      <c r="I56" s="45"/>
      <c r="J56" s="45"/>
      <c r="K56" s="46"/>
    </row>
    <row r="57" spans="1:11" ht="15.75">
      <c r="A57" s="22" t="s">
        <v>53</v>
      </c>
      <c r="B57" s="22" t="s">
        <v>54</v>
      </c>
      <c r="C57" s="32" t="s">
        <v>55</v>
      </c>
      <c r="D57" s="37">
        <f>SUM(D58)</f>
        <v>390082</v>
      </c>
      <c r="E57" s="23">
        <f>SUM(E58)</f>
        <v>390082</v>
      </c>
      <c r="F57" s="38">
        <f>SUM(F58)</f>
        <v>0</v>
      </c>
      <c r="G57" s="21">
        <f t="shared" si="0"/>
        <v>0</v>
      </c>
      <c r="H57" s="45"/>
      <c r="I57" s="45"/>
      <c r="J57" s="45"/>
      <c r="K57" s="46"/>
    </row>
    <row r="58" spans="1:11" ht="15.75">
      <c r="A58" s="26" t="s">
        <v>58</v>
      </c>
      <c r="B58" s="26" t="s">
        <v>59</v>
      </c>
      <c r="C58" s="25" t="s">
        <v>128</v>
      </c>
      <c r="D58" s="27">
        <v>390082</v>
      </c>
      <c r="E58" s="31">
        <v>390082</v>
      </c>
      <c r="F58" s="29">
        <v>0</v>
      </c>
      <c r="G58" s="30">
        <f t="shared" si="0"/>
        <v>0</v>
      </c>
      <c r="H58" s="45"/>
      <c r="I58" s="45"/>
      <c r="J58" s="45"/>
      <c r="K58" s="46"/>
    </row>
    <row r="59" spans="1:11" ht="15.75">
      <c r="A59" s="22" t="s">
        <v>63</v>
      </c>
      <c r="B59" s="22" t="s">
        <v>64</v>
      </c>
      <c r="C59" s="32" t="s">
        <v>65</v>
      </c>
      <c r="D59" s="23">
        <f>SUM(D60:D61)</f>
        <v>506228</v>
      </c>
      <c r="E59" s="23">
        <f>SUM(E60:E62)</f>
        <v>545228</v>
      </c>
      <c r="F59" s="24">
        <f>SUM(F60:F61)</f>
        <v>30471.47</v>
      </c>
      <c r="G59" s="21">
        <f t="shared" si="0"/>
        <v>5.588757363891803</v>
      </c>
      <c r="H59" s="57"/>
      <c r="I59" s="45"/>
      <c r="J59" s="57"/>
      <c r="K59" s="46"/>
    </row>
    <row r="60" spans="1:11" ht="15.75">
      <c r="A60" s="26" t="s">
        <v>47</v>
      </c>
      <c r="B60" s="26" t="s">
        <v>34</v>
      </c>
      <c r="C60" s="25" t="s">
        <v>129</v>
      </c>
      <c r="D60" s="27">
        <v>421228</v>
      </c>
      <c r="E60" s="31">
        <v>421228</v>
      </c>
      <c r="F60" s="29">
        <v>14138</v>
      </c>
      <c r="G60" s="30">
        <f t="shared" si="0"/>
        <v>3.356377068950782</v>
      </c>
      <c r="H60" s="45"/>
      <c r="I60" s="45"/>
      <c r="J60" s="45"/>
      <c r="K60" s="46"/>
    </row>
    <row r="61" spans="1:11" ht="15.75">
      <c r="A61" s="26" t="s">
        <v>68</v>
      </c>
      <c r="B61" s="26" t="s">
        <v>34</v>
      </c>
      <c r="C61" s="25" t="s">
        <v>69</v>
      </c>
      <c r="D61" s="31">
        <v>85000</v>
      </c>
      <c r="E61" s="27">
        <v>85000</v>
      </c>
      <c r="F61" s="29">
        <v>16333.47</v>
      </c>
      <c r="G61" s="30">
        <f t="shared" si="0"/>
        <v>19.21584705882353</v>
      </c>
      <c r="H61" s="53"/>
      <c r="I61" s="54"/>
      <c r="J61" s="45"/>
      <c r="K61" s="46"/>
    </row>
    <row r="62" spans="1:11" ht="15.75">
      <c r="A62" s="26" t="s">
        <v>70</v>
      </c>
      <c r="B62" s="26" t="s">
        <v>23</v>
      </c>
      <c r="C62" s="25" t="s">
        <v>71</v>
      </c>
      <c r="D62" s="31">
        <v>0</v>
      </c>
      <c r="E62" s="27">
        <f>39000</f>
        <v>39000</v>
      </c>
      <c r="F62" s="33">
        <v>0</v>
      </c>
      <c r="G62" s="30">
        <f t="shared" si="0"/>
        <v>0</v>
      </c>
      <c r="H62" s="45"/>
      <c r="I62" s="45"/>
      <c r="J62" s="58"/>
      <c r="K62" s="46"/>
    </row>
    <row r="63" spans="1:11" ht="15.75">
      <c r="A63" s="22" t="s">
        <v>90</v>
      </c>
      <c r="B63" s="22" t="s">
        <v>91</v>
      </c>
      <c r="C63" s="32" t="s">
        <v>92</v>
      </c>
      <c r="D63" s="23">
        <f>D64+D65+D66</f>
        <v>937650</v>
      </c>
      <c r="E63" s="23">
        <f>E64+E65+E66</f>
        <v>937650</v>
      </c>
      <c r="F63" s="24">
        <f>F64+F65+F66</f>
        <v>0</v>
      </c>
      <c r="G63" s="21">
        <f t="shared" si="0"/>
        <v>0</v>
      </c>
      <c r="H63" s="45"/>
      <c r="I63" s="45"/>
      <c r="J63" s="45"/>
      <c r="K63" s="46"/>
    </row>
    <row r="64" spans="1:11" ht="15.75">
      <c r="A64" s="26" t="s">
        <v>47</v>
      </c>
      <c r="B64" s="26" t="s">
        <v>17</v>
      </c>
      <c r="C64" s="25" t="s">
        <v>130</v>
      </c>
      <c r="D64" s="31">
        <v>517650</v>
      </c>
      <c r="E64" s="31">
        <v>517650</v>
      </c>
      <c r="F64" s="33">
        <v>0</v>
      </c>
      <c r="G64" s="30">
        <f t="shared" si="0"/>
        <v>0</v>
      </c>
      <c r="H64" s="45"/>
      <c r="I64" s="45"/>
      <c r="J64" s="45"/>
      <c r="K64" s="46"/>
    </row>
    <row r="65" spans="1:11" ht="15.75">
      <c r="A65" s="26" t="s">
        <v>47</v>
      </c>
      <c r="B65" s="26" t="s">
        <v>17</v>
      </c>
      <c r="C65" s="25" t="s">
        <v>131</v>
      </c>
      <c r="D65" s="31">
        <v>250000</v>
      </c>
      <c r="E65" s="31">
        <v>250000</v>
      </c>
      <c r="F65" s="33">
        <v>0</v>
      </c>
      <c r="G65" s="30">
        <f t="shared" si="0"/>
        <v>0</v>
      </c>
      <c r="H65" s="45"/>
      <c r="I65" s="45"/>
      <c r="J65" s="45"/>
      <c r="K65" s="46"/>
    </row>
    <row r="66" spans="1:11" ht="15.75">
      <c r="A66" s="26" t="s">
        <v>47</v>
      </c>
      <c r="B66" s="26" t="s">
        <v>17</v>
      </c>
      <c r="C66" s="25" t="s">
        <v>132</v>
      </c>
      <c r="D66" s="31">
        <v>170000</v>
      </c>
      <c r="E66" s="31">
        <v>170000</v>
      </c>
      <c r="F66" s="33">
        <v>0</v>
      </c>
      <c r="G66" s="30">
        <f t="shared" si="0"/>
        <v>0</v>
      </c>
      <c r="H66" s="45"/>
      <c r="I66" s="45"/>
      <c r="J66" s="45"/>
      <c r="K66" s="46"/>
    </row>
    <row r="67" spans="1:11" ht="15.75">
      <c r="A67" s="18" t="s">
        <v>133</v>
      </c>
      <c r="B67" s="41"/>
      <c r="C67" s="42"/>
      <c r="D67" s="43">
        <f>SUM(D6+D51)</f>
        <v>18522480</v>
      </c>
      <c r="E67" s="43">
        <f>E51+E6</f>
        <v>18809117.7</v>
      </c>
      <c r="F67" s="44">
        <f>SUM(F6+F51)</f>
        <v>6814199.89</v>
      </c>
      <c r="G67" s="21">
        <f t="shared" si="0"/>
        <v>36.22817400945925</v>
      </c>
      <c r="H67" s="45"/>
      <c r="I67" s="45"/>
      <c r="J67" s="45"/>
      <c r="K67" s="46"/>
    </row>
    <row r="68" spans="8:11" ht="12.75">
      <c r="H68" s="46"/>
      <c r="I68" s="46"/>
      <c r="J68" s="46"/>
      <c r="K68" s="46"/>
    </row>
    <row r="69" spans="8:11" ht="12.75">
      <c r="H69" s="46"/>
      <c r="I69" s="46"/>
      <c r="J69" s="46"/>
      <c r="K69" s="46"/>
    </row>
    <row r="70" spans="8:11" ht="12.75">
      <c r="H70" s="46"/>
      <c r="I70" s="46"/>
      <c r="J70" s="46"/>
      <c r="K70" s="46"/>
    </row>
    <row r="71" spans="8:11" ht="12.75">
      <c r="H71" s="46"/>
      <c r="I71" s="46"/>
      <c r="J71" s="46"/>
      <c r="K71" s="46"/>
    </row>
    <row r="72" spans="8:11" ht="12.75">
      <c r="H72" s="46"/>
      <c r="I72" s="46"/>
      <c r="J72" s="46"/>
      <c r="K72" s="46"/>
    </row>
    <row r="73" spans="8:11" ht="12.75">
      <c r="H73" s="46"/>
      <c r="I73" s="46"/>
      <c r="J73" s="46"/>
      <c r="K73" s="46"/>
    </row>
    <row r="74" spans="8:11" ht="12.75">
      <c r="H74" s="46"/>
      <c r="I74" s="46"/>
      <c r="J74" s="46"/>
      <c r="K74" s="46"/>
    </row>
    <row r="75" spans="8:11" ht="12.75">
      <c r="H75" s="46"/>
      <c r="I75" s="46"/>
      <c r="J75" s="46"/>
      <c r="K75" s="46"/>
    </row>
    <row r="76" spans="8:11" ht="12.75">
      <c r="H76" s="46"/>
      <c r="I76" s="46"/>
      <c r="J76" s="46"/>
      <c r="K76" s="46"/>
    </row>
    <row r="77" spans="8:11" ht="12.75">
      <c r="H77" s="46"/>
      <c r="I77" s="46"/>
      <c r="J77" s="46"/>
      <c r="K77" s="46"/>
    </row>
    <row r="78" spans="8:11" ht="12.75">
      <c r="H78" s="46"/>
      <c r="I78" s="46"/>
      <c r="J78" s="46"/>
      <c r="K78" s="46"/>
    </row>
    <row r="79" spans="8:11" ht="12.75">
      <c r="H79" s="46"/>
      <c r="I79" s="46"/>
      <c r="J79" s="46"/>
      <c r="K79" s="46"/>
    </row>
    <row r="80" spans="8:11" ht="12.75">
      <c r="H80" s="46"/>
      <c r="I80" s="46"/>
      <c r="J80" s="46"/>
      <c r="K80" s="46"/>
    </row>
    <row r="81" spans="8:11" ht="12.75">
      <c r="H81" s="46"/>
      <c r="I81" s="46"/>
      <c r="J81" s="46"/>
      <c r="K81" s="46"/>
    </row>
    <row r="82" spans="8:11" ht="12.75">
      <c r="H82" s="46"/>
      <c r="I82" s="46"/>
      <c r="J82" s="46"/>
      <c r="K82" s="46"/>
    </row>
    <row r="83" spans="8:11" ht="12.75">
      <c r="H83" s="46"/>
      <c r="I83" s="46"/>
      <c r="J83" s="46"/>
      <c r="K83" s="46"/>
    </row>
    <row r="84" spans="8:11" ht="12.75">
      <c r="H84" s="46"/>
      <c r="I84" s="46"/>
      <c r="J84" s="46"/>
      <c r="K84" s="46"/>
    </row>
    <row r="85" spans="8:11" ht="12.75">
      <c r="H85" s="46"/>
      <c r="I85" s="46"/>
      <c r="J85" s="46"/>
      <c r="K85" s="46"/>
    </row>
    <row r="86" spans="8:11" ht="12.75">
      <c r="H86" s="46"/>
      <c r="I86" s="46"/>
      <c r="J86" s="46"/>
      <c r="K86" s="46"/>
    </row>
    <row r="87" spans="8:11" ht="12.75">
      <c r="H87" s="46"/>
      <c r="I87" s="46"/>
      <c r="J87" s="46"/>
      <c r="K87" s="46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80"/>
  <sheetViews>
    <sheetView workbookViewId="0" topLeftCell="D19">
      <selection activeCell="L27" sqref="L27"/>
    </sheetView>
  </sheetViews>
  <sheetFormatPr defaultColWidth="9.140625" defaultRowHeight="12.75"/>
  <cols>
    <col min="3" max="3" width="50.421875" style="0" bestFit="1" customWidth="1"/>
    <col min="4" max="4" width="13.7109375" style="0" customWidth="1"/>
    <col min="5" max="5" width="17.7109375" style="0" customWidth="1"/>
    <col min="6" max="6" width="16.8515625" style="0" customWidth="1"/>
    <col min="7" max="7" width="11.57421875" style="0" customWidth="1"/>
    <col min="8" max="8" width="13.140625" style="0" customWidth="1"/>
    <col min="9" max="9" width="11.28125" style="0" customWidth="1"/>
  </cols>
  <sheetData>
    <row r="1" spans="1:6" ht="30">
      <c r="A1" s="61" t="s">
        <v>135</v>
      </c>
      <c r="B1" s="62"/>
      <c r="C1" s="62"/>
      <c r="D1" s="62"/>
      <c r="E1" s="1"/>
      <c r="F1" s="64"/>
    </row>
    <row r="2" spans="5:6" ht="12.75">
      <c r="E2" s="1"/>
      <c r="F2" s="65"/>
    </row>
    <row r="3" spans="1:9" ht="15.75">
      <c r="A3" s="5"/>
      <c r="B3" s="66"/>
      <c r="C3" s="67"/>
      <c r="D3" s="8" t="s">
        <v>0</v>
      </c>
      <c r="E3" s="68" t="s">
        <v>1</v>
      </c>
      <c r="F3" s="69" t="s">
        <v>2</v>
      </c>
      <c r="G3" s="70" t="s">
        <v>3</v>
      </c>
      <c r="H3" s="46"/>
      <c r="I3" s="46"/>
    </row>
    <row r="4" spans="1:9" ht="15.75">
      <c r="A4" s="93" t="s">
        <v>136</v>
      </c>
      <c r="B4" s="94"/>
      <c r="C4" s="94"/>
      <c r="D4" s="10" t="s">
        <v>5</v>
      </c>
      <c r="E4" s="71" t="s">
        <v>5</v>
      </c>
      <c r="F4" s="72" t="s">
        <v>6</v>
      </c>
      <c r="G4" s="10" t="s">
        <v>7</v>
      </c>
      <c r="H4" s="46"/>
      <c r="I4" s="46"/>
    </row>
    <row r="5" spans="1:9" ht="15.75">
      <c r="A5" s="12"/>
      <c r="B5" s="73"/>
      <c r="C5" s="74" t="s">
        <v>8</v>
      </c>
      <c r="D5" s="10">
        <v>2012</v>
      </c>
      <c r="E5" s="75">
        <v>2012</v>
      </c>
      <c r="F5" s="63">
        <v>2012</v>
      </c>
      <c r="G5" s="10">
        <v>2012</v>
      </c>
      <c r="H5" s="46"/>
      <c r="I5" s="46"/>
    </row>
    <row r="6" spans="1:9" ht="15.75">
      <c r="A6" s="18" t="s">
        <v>137</v>
      </c>
      <c r="B6" s="76"/>
      <c r="C6" s="42"/>
      <c r="D6" s="43">
        <f>D7+D9+D11+D19+D22+D36+D39+D42</f>
        <v>14702200</v>
      </c>
      <c r="E6" s="43">
        <f>E7+E9+E11+E19+E22+E36+E39+E42</f>
        <v>14929927.1</v>
      </c>
      <c r="F6" s="44">
        <f>F7+F9+F11+F19+F22+F36+F39+F42</f>
        <v>7627487.3100000005</v>
      </c>
      <c r="G6" s="21">
        <f aca="true" t="shared" si="0" ref="G6:G68">F6*100/E6</f>
        <v>51.08857705005137</v>
      </c>
      <c r="H6" s="46"/>
      <c r="I6" s="46"/>
    </row>
    <row r="7" spans="1:9" ht="15.75">
      <c r="A7" s="32"/>
      <c r="B7" s="77">
        <v>110</v>
      </c>
      <c r="C7" s="32" t="s">
        <v>138</v>
      </c>
      <c r="D7" s="23">
        <f>SUM(D8:D8)</f>
        <v>4610000</v>
      </c>
      <c r="E7" s="23">
        <f>SUM(E8:E8)</f>
        <v>4610000</v>
      </c>
      <c r="F7" s="24">
        <f>SUM(F8:F8)</f>
        <v>2254783</v>
      </c>
      <c r="G7" s="21">
        <f t="shared" si="0"/>
        <v>48.91069414316703</v>
      </c>
      <c r="H7" s="46"/>
      <c r="I7" s="46"/>
    </row>
    <row r="8" spans="1:9" ht="15.75">
      <c r="A8" s="25"/>
      <c r="B8" s="78">
        <v>111</v>
      </c>
      <c r="C8" s="79" t="s">
        <v>139</v>
      </c>
      <c r="D8" s="27">
        <v>4610000</v>
      </c>
      <c r="E8" s="27">
        <v>4610000</v>
      </c>
      <c r="F8" s="29">
        <v>2254783</v>
      </c>
      <c r="G8" s="30">
        <f t="shared" si="0"/>
        <v>48.91069414316703</v>
      </c>
      <c r="H8" s="46"/>
      <c r="I8" s="46"/>
    </row>
    <row r="9" spans="1:9" ht="15.75">
      <c r="A9" s="32"/>
      <c r="B9" s="80">
        <v>120</v>
      </c>
      <c r="C9" s="81" t="s">
        <v>140</v>
      </c>
      <c r="D9" s="37">
        <f>SUM(D10)</f>
        <v>2703672</v>
      </c>
      <c r="E9" s="37">
        <f>SUM(E10)</f>
        <v>2703672</v>
      </c>
      <c r="F9" s="38">
        <f>SUM(F10)</f>
        <v>1141823</v>
      </c>
      <c r="G9" s="21">
        <f t="shared" si="0"/>
        <v>42.232304806204304</v>
      </c>
      <c r="H9" s="46"/>
      <c r="I9" s="46"/>
    </row>
    <row r="10" spans="1:9" ht="15.75">
      <c r="A10" s="25"/>
      <c r="B10" s="78">
        <v>121</v>
      </c>
      <c r="C10" s="79" t="s">
        <v>141</v>
      </c>
      <c r="D10" s="27">
        <v>2703672</v>
      </c>
      <c r="E10" s="27">
        <v>2703672</v>
      </c>
      <c r="F10" s="29">
        <v>1141823</v>
      </c>
      <c r="G10" s="30">
        <f t="shared" si="0"/>
        <v>42.232304806204304</v>
      </c>
      <c r="H10" s="46"/>
      <c r="I10" s="46"/>
    </row>
    <row r="11" spans="1:9" ht="15.75">
      <c r="A11" s="32"/>
      <c r="B11" s="77">
        <v>130</v>
      </c>
      <c r="C11" s="32" t="s">
        <v>142</v>
      </c>
      <c r="D11" s="37">
        <f>SUM(D12+D18)</f>
        <v>485451</v>
      </c>
      <c r="E11" s="23">
        <f>SUM(E12+E18)</f>
        <v>485451</v>
      </c>
      <c r="F11" s="38">
        <f>SUM(F12+F18)</f>
        <v>320265.18</v>
      </c>
      <c r="G11" s="21">
        <f t="shared" si="0"/>
        <v>65.97270991304993</v>
      </c>
      <c r="H11" s="46"/>
      <c r="I11" s="46"/>
    </row>
    <row r="12" spans="1:9" ht="15.75">
      <c r="A12" s="25"/>
      <c r="B12" s="82">
        <v>133</v>
      </c>
      <c r="C12" s="25" t="s">
        <v>143</v>
      </c>
      <c r="D12" s="27">
        <f>SUM(D13:D17)</f>
        <v>483451</v>
      </c>
      <c r="E12" s="27">
        <f>SUM(E13:E17)</f>
        <v>483451</v>
      </c>
      <c r="F12" s="29">
        <f>SUM(F13:F17)</f>
        <v>320119.35</v>
      </c>
      <c r="G12" s="30">
        <f t="shared" si="0"/>
        <v>66.21546961325966</v>
      </c>
      <c r="H12" s="46"/>
      <c r="I12" s="46"/>
    </row>
    <row r="13" spans="1:9" ht="15.75">
      <c r="A13" s="25"/>
      <c r="B13" s="25"/>
      <c r="C13" s="25" t="s">
        <v>144</v>
      </c>
      <c r="D13" s="27">
        <v>41000</v>
      </c>
      <c r="E13" s="31">
        <v>41000</v>
      </c>
      <c r="F13" s="29">
        <v>42478.71</v>
      </c>
      <c r="G13" s="30">
        <f t="shared" si="0"/>
        <v>103.60660975609755</v>
      </c>
      <c r="H13" s="46"/>
      <c r="I13" s="46"/>
    </row>
    <row r="14" spans="1:9" ht="15.75">
      <c r="A14" s="25"/>
      <c r="B14" s="25"/>
      <c r="C14" s="25" t="s">
        <v>145</v>
      </c>
      <c r="D14" s="27">
        <v>1800</v>
      </c>
      <c r="E14" s="31">
        <v>1800</v>
      </c>
      <c r="F14" s="29">
        <v>670</v>
      </c>
      <c r="G14" s="30">
        <f t="shared" si="0"/>
        <v>37.22222222222222</v>
      </c>
      <c r="H14" s="46"/>
      <c r="I14" s="46"/>
    </row>
    <row r="15" spans="1:9" ht="15.75">
      <c r="A15" s="25"/>
      <c r="B15" s="83"/>
      <c r="C15" s="83" t="s">
        <v>146</v>
      </c>
      <c r="D15" s="27">
        <v>8440</v>
      </c>
      <c r="E15" s="36">
        <v>8440</v>
      </c>
      <c r="F15" s="29">
        <v>5174.63</v>
      </c>
      <c r="G15" s="30">
        <f t="shared" si="0"/>
        <v>61.31078199052133</v>
      </c>
      <c r="H15" s="46"/>
      <c r="I15" s="46"/>
    </row>
    <row r="16" spans="1:9" ht="15.75">
      <c r="A16" s="25"/>
      <c r="B16" s="83"/>
      <c r="C16" s="83" t="s">
        <v>147</v>
      </c>
      <c r="D16" s="27">
        <v>257211</v>
      </c>
      <c r="E16" s="36">
        <v>257211</v>
      </c>
      <c r="F16" s="29">
        <v>107846</v>
      </c>
      <c r="G16" s="30">
        <f t="shared" si="0"/>
        <v>41.928999926130686</v>
      </c>
      <c r="H16" s="46"/>
      <c r="I16" s="46"/>
    </row>
    <row r="17" spans="1:9" ht="15.75">
      <c r="A17" s="25"/>
      <c r="B17" s="25"/>
      <c r="C17" s="25" t="s">
        <v>148</v>
      </c>
      <c r="D17" s="27">
        <v>175000</v>
      </c>
      <c r="E17" s="31">
        <v>175000</v>
      </c>
      <c r="F17" s="29">
        <v>163950.01</v>
      </c>
      <c r="G17" s="30">
        <f t="shared" si="0"/>
        <v>93.68572</v>
      </c>
      <c r="H17" s="46"/>
      <c r="I17" s="46"/>
    </row>
    <row r="18" spans="1:9" ht="15.75">
      <c r="A18" s="25"/>
      <c r="B18" s="84">
        <v>139002</v>
      </c>
      <c r="C18" s="83" t="s">
        <v>149</v>
      </c>
      <c r="D18" s="27">
        <v>2000</v>
      </c>
      <c r="E18" s="36">
        <v>2000</v>
      </c>
      <c r="F18" s="29">
        <v>145.83</v>
      </c>
      <c r="G18" s="30">
        <f t="shared" si="0"/>
        <v>7.291500000000001</v>
      </c>
      <c r="H18" s="46"/>
      <c r="I18" s="46"/>
    </row>
    <row r="19" spans="1:9" ht="15.75">
      <c r="A19" s="32"/>
      <c r="B19" s="80">
        <v>210</v>
      </c>
      <c r="C19" s="81" t="s">
        <v>150</v>
      </c>
      <c r="D19" s="37">
        <f>D20+D21</f>
        <v>1449091</v>
      </c>
      <c r="E19" s="37">
        <f>E20+E21</f>
        <v>1449091</v>
      </c>
      <c r="F19" s="38">
        <f>F20+F21</f>
        <v>550633.84</v>
      </c>
      <c r="G19" s="21">
        <f t="shared" si="0"/>
        <v>37.99856875793169</v>
      </c>
      <c r="H19" s="46"/>
      <c r="I19" s="46"/>
    </row>
    <row r="20" spans="1:9" ht="15.75">
      <c r="A20" s="32"/>
      <c r="B20" s="82">
        <v>212</v>
      </c>
      <c r="C20" s="25" t="s">
        <v>151</v>
      </c>
      <c r="D20" s="27">
        <v>1062991</v>
      </c>
      <c r="E20" s="31">
        <v>1062991</v>
      </c>
      <c r="F20" s="29">
        <v>383025.99</v>
      </c>
      <c r="G20" s="30">
        <f t="shared" si="0"/>
        <v>36.03285352368929</v>
      </c>
      <c r="H20" s="46"/>
      <c r="I20" s="46"/>
    </row>
    <row r="21" spans="1:9" ht="15.75">
      <c r="A21" s="25"/>
      <c r="B21" s="82">
        <v>212</v>
      </c>
      <c r="C21" s="25" t="s">
        <v>152</v>
      </c>
      <c r="D21" s="27">
        <v>386100</v>
      </c>
      <c r="E21" s="27">
        <v>386100</v>
      </c>
      <c r="F21" s="29">
        <v>167607.85</v>
      </c>
      <c r="G21" s="30">
        <f t="shared" si="0"/>
        <v>43.41047656047656</v>
      </c>
      <c r="H21" s="53"/>
      <c r="I21" s="46"/>
    </row>
    <row r="22" spans="1:9" ht="15.75">
      <c r="A22" s="32"/>
      <c r="B22" s="77">
        <v>220</v>
      </c>
      <c r="C22" s="32" t="s">
        <v>153</v>
      </c>
      <c r="D22" s="37">
        <f>SUM(D23+D24+D25)</f>
        <v>2061556</v>
      </c>
      <c r="E22" s="37">
        <f>SUM(E23+E24+E25)</f>
        <v>2061556</v>
      </c>
      <c r="F22" s="38">
        <f>SUM(F23+F24+F25)</f>
        <v>1450215.25</v>
      </c>
      <c r="G22" s="21">
        <f t="shared" si="0"/>
        <v>70.3456636637569</v>
      </c>
      <c r="H22" s="46"/>
      <c r="I22" s="46"/>
    </row>
    <row r="23" spans="1:9" ht="15.75">
      <c r="A23" s="25"/>
      <c r="B23" s="82">
        <v>221</v>
      </c>
      <c r="C23" s="25" t="s">
        <v>154</v>
      </c>
      <c r="D23" s="31">
        <v>70000</v>
      </c>
      <c r="E23" s="27">
        <v>70000</v>
      </c>
      <c r="F23" s="29">
        <v>37425.45</v>
      </c>
      <c r="G23" s="30">
        <f t="shared" si="0"/>
        <v>53.464928571428565</v>
      </c>
      <c r="H23" s="46"/>
      <c r="I23" s="46"/>
    </row>
    <row r="24" spans="1:9" ht="15.75">
      <c r="A24" s="25"/>
      <c r="B24" s="82">
        <v>222</v>
      </c>
      <c r="C24" s="25" t="s">
        <v>155</v>
      </c>
      <c r="D24" s="31">
        <v>0</v>
      </c>
      <c r="E24" s="27">
        <v>0</v>
      </c>
      <c r="F24" s="29">
        <v>61031.71</v>
      </c>
      <c r="G24" s="30">
        <v>0</v>
      </c>
      <c r="H24" s="46"/>
      <c r="I24" s="46"/>
    </row>
    <row r="25" spans="1:9" ht="15.75">
      <c r="A25" s="25"/>
      <c r="B25" s="82">
        <v>223</v>
      </c>
      <c r="C25" s="25" t="s">
        <v>156</v>
      </c>
      <c r="D25" s="31">
        <f>SUM(D26:D35)</f>
        <v>1991556</v>
      </c>
      <c r="E25" s="27">
        <f>SUM(E26:E35)</f>
        <v>1991556</v>
      </c>
      <c r="F25" s="29">
        <f>SUM(F26:F35)</f>
        <v>1351758.09</v>
      </c>
      <c r="G25" s="30">
        <f t="shared" si="0"/>
        <v>67.87447051451227</v>
      </c>
      <c r="H25" s="46"/>
      <c r="I25" s="46"/>
    </row>
    <row r="26" spans="1:9" ht="15.75">
      <c r="A26" s="25"/>
      <c r="B26" s="82"/>
      <c r="C26" s="25" t="s">
        <v>157</v>
      </c>
      <c r="D26" s="31">
        <v>89000</v>
      </c>
      <c r="E26" s="27">
        <v>89000</v>
      </c>
      <c r="F26" s="29">
        <v>56340.26</v>
      </c>
      <c r="G26" s="30">
        <f t="shared" si="0"/>
        <v>63.30366292134831</v>
      </c>
      <c r="H26" s="46"/>
      <c r="I26" s="46"/>
    </row>
    <row r="27" spans="1:9" ht="15.75">
      <c r="A27" s="25"/>
      <c r="B27" s="82"/>
      <c r="C27" s="25" t="s">
        <v>158</v>
      </c>
      <c r="D27" s="27">
        <v>293476</v>
      </c>
      <c r="E27" s="27">
        <v>293476</v>
      </c>
      <c r="F27" s="29">
        <f>181915.59+295485.96</f>
        <v>477401.55000000005</v>
      </c>
      <c r="G27" s="30">
        <f t="shared" si="0"/>
        <v>162.67141095012883</v>
      </c>
      <c r="H27" s="53"/>
      <c r="I27" s="46"/>
    </row>
    <row r="28" spans="1:9" ht="15.75">
      <c r="A28" s="25"/>
      <c r="B28" s="82"/>
      <c r="C28" s="25" t="s">
        <v>159</v>
      </c>
      <c r="D28" s="27">
        <v>120000</v>
      </c>
      <c r="E28" s="27">
        <v>120000</v>
      </c>
      <c r="F28" s="29">
        <v>81526.74</v>
      </c>
      <c r="G28" s="30">
        <f t="shared" si="0"/>
        <v>67.93895</v>
      </c>
      <c r="H28" s="46"/>
      <c r="I28" s="46"/>
    </row>
    <row r="29" spans="1:9" ht="15.75">
      <c r="A29" s="25"/>
      <c r="B29" s="82"/>
      <c r="C29" s="25" t="s">
        <v>160</v>
      </c>
      <c r="D29" s="27">
        <v>28000</v>
      </c>
      <c r="E29" s="27">
        <v>28000</v>
      </c>
      <c r="F29" s="29">
        <v>13554.44</v>
      </c>
      <c r="G29" s="30">
        <f t="shared" si="0"/>
        <v>48.40871428571428</v>
      </c>
      <c r="H29" s="46"/>
      <c r="I29" s="46"/>
    </row>
    <row r="30" spans="1:9" ht="15.75">
      <c r="A30" s="25"/>
      <c r="B30" s="82"/>
      <c r="C30" s="25" t="s">
        <v>78</v>
      </c>
      <c r="D30" s="27">
        <v>4000</v>
      </c>
      <c r="E30" s="27">
        <v>4000</v>
      </c>
      <c r="F30" s="29">
        <v>1814</v>
      </c>
      <c r="G30" s="30">
        <f t="shared" si="0"/>
        <v>45.35</v>
      </c>
      <c r="H30" s="46"/>
      <c r="I30" s="46"/>
    </row>
    <row r="31" spans="1:9" ht="15.75">
      <c r="A31" s="25"/>
      <c r="B31" s="82"/>
      <c r="C31" s="25" t="s">
        <v>161</v>
      </c>
      <c r="D31" s="27">
        <v>40000</v>
      </c>
      <c r="E31" s="27">
        <v>40000</v>
      </c>
      <c r="F31" s="29">
        <v>18776.15</v>
      </c>
      <c r="G31" s="30">
        <f t="shared" si="0"/>
        <v>46.940375</v>
      </c>
      <c r="H31" s="46"/>
      <c r="I31" s="46"/>
    </row>
    <row r="32" spans="1:9" ht="15.75">
      <c r="A32" s="25"/>
      <c r="B32" s="82"/>
      <c r="C32" s="25" t="s">
        <v>162</v>
      </c>
      <c r="D32" s="27">
        <v>1229080</v>
      </c>
      <c r="E32" s="27">
        <v>1229080</v>
      </c>
      <c r="F32" s="29">
        <v>611079.58</v>
      </c>
      <c r="G32" s="30">
        <f t="shared" si="0"/>
        <v>49.71845445373775</v>
      </c>
      <c r="H32" s="53"/>
      <c r="I32" s="54"/>
    </row>
    <row r="33" spans="1:9" ht="15.75">
      <c r="A33" s="25"/>
      <c r="B33" s="82"/>
      <c r="C33" s="25" t="s">
        <v>80</v>
      </c>
      <c r="D33" s="31">
        <v>160000</v>
      </c>
      <c r="E33" s="27">
        <v>160000</v>
      </c>
      <c r="F33" s="29">
        <v>82175.26</v>
      </c>
      <c r="G33" s="30">
        <f t="shared" si="0"/>
        <v>51.359537499999995</v>
      </c>
      <c r="H33" s="53"/>
      <c r="I33" s="54"/>
    </row>
    <row r="34" spans="1:9" ht="15.75">
      <c r="A34" s="25"/>
      <c r="B34" s="82"/>
      <c r="C34" s="25" t="s">
        <v>83</v>
      </c>
      <c r="D34" s="31">
        <v>13000</v>
      </c>
      <c r="E34" s="27">
        <v>13000</v>
      </c>
      <c r="F34" s="29">
        <v>8243</v>
      </c>
      <c r="G34" s="30">
        <f t="shared" si="0"/>
        <v>63.40769230769231</v>
      </c>
      <c r="H34" s="53"/>
      <c r="I34" s="54"/>
    </row>
    <row r="35" spans="1:9" ht="15.75">
      <c r="A35" s="25"/>
      <c r="B35" s="82"/>
      <c r="C35" s="25" t="s">
        <v>163</v>
      </c>
      <c r="D35" s="31">
        <v>15000</v>
      </c>
      <c r="E35" s="27">
        <v>15000</v>
      </c>
      <c r="F35" s="29">
        <v>847.11</v>
      </c>
      <c r="G35" s="30">
        <f t="shared" si="0"/>
        <v>5.6474</v>
      </c>
      <c r="H35" s="46"/>
      <c r="I35" s="46"/>
    </row>
    <row r="36" spans="1:9" ht="15.75">
      <c r="A36" s="32"/>
      <c r="B36" s="77">
        <v>240</v>
      </c>
      <c r="C36" s="32" t="s">
        <v>164</v>
      </c>
      <c r="D36" s="23">
        <f>D37+D38</f>
        <v>46060</v>
      </c>
      <c r="E36" s="37">
        <f>E37+E38</f>
        <v>46060</v>
      </c>
      <c r="F36" s="38">
        <f>F37+F38</f>
        <v>11577.2</v>
      </c>
      <c r="G36" s="21">
        <f t="shared" si="0"/>
        <v>25.13504125054277</v>
      </c>
      <c r="H36" s="46"/>
      <c r="I36" s="46"/>
    </row>
    <row r="37" spans="1:9" ht="15.75">
      <c r="A37" s="32"/>
      <c r="B37" s="77"/>
      <c r="C37" s="25" t="s">
        <v>165</v>
      </c>
      <c r="D37" s="31">
        <v>46000</v>
      </c>
      <c r="E37" s="27">
        <v>46000</v>
      </c>
      <c r="F37" s="29">
        <v>11537.87</v>
      </c>
      <c r="G37" s="30">
        <f t="shared" si="0"/>
        <v>25.08232608695652</v>
      </c>
      <c r="H37" s="46"/>
      <c r="I37" s="46"/>
    </row>
    <row r="38" spans="1:9" ht="15.75">
      <c r="A38" s="32"/>
      <c r="B38" s="77"/>
      <c r="C38" s="25" t="s">
        <v>166</v>
      </c>
      <c r="D38" s="31">
        <v>60</v>
      </c>
      <c r="E38" s="27">
        <v>60</v>
      </c>
      <c r="F38" s="29">
        <v>39.33</v>
      </c>
      <c r="G38" s="30">
        <f t="shared" si="0"/>
        <v>65.55</v>
      </c>
      <c r="H38" s="53"/>
      <c r="I38" s="46"/>
    </row>
    <row r="39" spans="1:9" ht="15.75">
      <c r="A39" s="32"/>
      <c r="B39" s="77">
        <v>290</v>
      </c>
      <c r="C39" s="32" t="s">
        <v>167</v>
      </c>
      <c r="D39" s="23">
        <f>D40+D41</f>
        <v>242000</v>
      </c>
      <c r="E39" s="37">
        <f>E40+E41</f>
        <v>246488</v>
      </c>
      <c r="F39" s="38">
        <f>F40+F41</f>
        <v>110131.28</v>
      </c>
      <c r="G39" s="21">
        <f t="shared" si="0"/>
        <v>44.68017915679465</v>
      </c>
      <c r="H39" s="46"/>
      <c r="I39" s="46"/>
    </row>
    <row r="40" spans="1:9" ht="15.75">
      <c r="A40" s="32"/>
      <c r="B40" s="85"/>
      <c r="C40" s="83" t="s">
        <v>168</v>
      </c>
      <c r="D40" s="36">
        <v>150000</v>
      </c>
      <c r="E40" s="27">
        <f>150000+4488</f>
        <v>154488</v>
      </c>
      <c r="F40" s="29">
        <v>26478.22</v>
      </c>
      <c r="G40" s="30">
        <f t="shared" si="0"/>
        <v>17.139337683185747</v>
      </c>
      <c r="H40" s="46"/>
      <c r="I40" s="46"/>
    </row>
    <row r="41" spans="1:9" ht="15.75">
      <c r="A41" s="32"/>
      <c r="B41" s="77"/>
      <c r="C41" s="25" t="s">
        <v>169</v>
      </c>
      <c r="D41" s="31">
        <v>92000</v>
      </c>
      <c r="E41" s="27">
        <v>92000</v>
      </c>
      <c r="F41" s="29">
        <v>83653.06</v>
      </c>
      <c r="G41" s="30">
        <f t="shared" si="0"/>
        <v>90.92723913043478</v>
      </c>
      <c r="H41" s="46"/>
      <c r="I41" s="46"/>
    </row>
    <row r="42" spans="1:9" ht="15.75">
      <c r="A42" s="32"/>
      <c r="B42" s="77">
        <v>310</v>
      </c>
      <c r="C42" s="32" t="s">
        <v>170</v>
      </c>
      <c r="D42" s="23">
        <f>SUM(D43:D44)</f>
        <v>3104370</v>
      </c>
      <c r="E42" s="23">
        <f>SUM(E43:E44)</f>
        <v>3327609.0999999996</v>
      </c>
      <c r="F42" s="24">
        <f>SUM(F43:F44)</f>
        <v>1788058.5599999998</v>
      </c>
      <c r="G42" s="21">
        <f t="shared" si="0"/>
        <v>53.734032642235526</v>
      </c>
      <c r="H42" s="46"/>
      <c r="I42" s="46"/>
    </row>
    <row r="43" spans="1:9" ht="15.75">
      <c r="A43" s="25"/>
      <c r="B43" s="84">
        <v>311</v>
      </c>
      <c r="C43" s="83" t="s">
        <v>171</v>
      </c>
      <c r="D43" s="36">
        <v>0</v>
      </c>
      <c r="E43" s="36">
        <v>2500</v>
      </c>
      <c r="F43" s="28">
        <f>61502+9714.93</f>
        <v>71216.93</v>
      </c>
      <c r="G43" s="30">
        <f t="shared" si="0"/>
        <v>2848.6771999999996</v>
      </c>
      <c r="H43" s="46"/>
      <c r="I43" s="46"/>
    </row>
    <row r="44" spans="1:9" ht="15.75">
      <c r="A44" s="25"/>
      <c r="B44" s="82">
        <v>312</v>
      </c>
      <c r="C44" s="25" t="s">
        <v>172</v>
      </c>
      <c r="D44" s="31">
        <f>SUM(D45:D58)</f>
        <v>3104370</v>
      </c>
      <c r="E44" s="33">
        <f>SUM(E45:E58)</f>
        <v>3325109.0999999996</v>
      </c>
      <c r="F44" s="33">
        <f>SUM(F45:F58)</f>
        <v>1716841.63</v>
      </c>
      <c r="G44" s="30">
        <f t="shared" si="0"/>
        <v>51.63264056508703</v>
      </c>
      <c r="H44" s="46"/>
      <c r="I44" s="46"/>
    </row>
    <row r="45" spans="1:9" ht="15.75">
      <c r="A45" s="25"/>
      <c r="B45" s="82"/>
      <c r="C45" s="25" t="s">
        <v>173</v>
      </c>
      <c r="D45" s="31">
        <v>92203</v>
      </c>
      <c r="E45" s="31">
        <v>95713</v>
      </c>
      <c r="F45" s="33">
        <v>47856</v>
      </c>
      <c r="G45" s="30">
        <f t="shared" si="0"/>
        <v>49.99947760492305</v>
      </c>
      <c r="H45" s="46"/>
      <c r="I45" s="46"/>
    </row>
    <row r="46" spans="1:9" ht="15.75">
      <c r="A46" s="25" t="s">
        <v>174</v>
      </c>
      <c r="B46" s="84"/>
      <c r="C46" s="83" t="s">
        <v>175</v>
      </c>
      <c r="D46" s="27">
        <v>2878269</v>
      </c>
      <c r="E46" s="36">
        <f>3043200+927.4+714.3</f>
        <v>3044841.6999999997</v>
      </c>
      <c r="F46" s="29">
        <f>69397.7+1460039</f>
        <v>1529436.7</v>
      </c>
      <c r="G46" s="30">
        <f t="shared" si="0"/>
        <v>50.2304175616092</v>
      </c>
      <c r="H46" s="53"/>
      <c r="I46" s="46"/>
    </row>
    <row r="47" spans="1:9" ht="15.75">
      <c r="A47" s="25"/>
      <c r="B47" s="82"/>
      <c r="C47" s="25" t="s">
        <v>176</v>
      </c>
      <c r="D47" s="27">
        <v>34340</v>
      </c>
      <c r="E47" s="31">
        <f>34340+1035.34</f>
        <v>35375.34</v>
      </c>
      <c r="F47" s="29">
        <v>17687.68</v>
      </c>
      <c r="G47" s="30">
        <f t="shared" si="0"/>
        <v>50.00002826827955</v>
      </c>
      <c r="H47" s="46"/>
      <c r="I47" s="46"/>
    </row>
    <row r="48" spans="1:9" ht="15.75">
      <c r="A48" s="25"/>
      <c r="B48" s="82"/>
      <c r="C48" s="25" t="s">
        <v>177</v>
      </c>
      <c r="D48" s="31">
        <v>800</v>
      </c>
      <c r="E48" s="31">
        <v>800</v>
      </c>
      <c r="F48" s="33">
        <v>604.87</v>
      </c>
      <c r="G48" s="30">
        <f t="shared" si="0"/>
        <v>75.60875</v>
      </c>
      <c r="H48" s="46"/>
      <c r="I48" s="46"/>
    </row>
    <row r="49" spans="1:9" ht="15.75">
      <c r="A49" s="25"/>
      <c r="B49" s="82"/>
      <c r="C49" s="83" t="s">
        <v>178</v>
      </c>
      <c r="D49" s="36">
        <v>30000</v>
      </c>
      <c r="E49" s="36">
        <f>30000-5414+550</f>
        <v>25136</v>
      </c>
      <c r="F49" s="28">
        <v>12568</v>
      </c>
      <c r="G49" s="30">
        <f t="shared" si="0"/>
        <v>50</v>
      </c>
      <c r="H49" s="46"/>
      <c r="I49" s="46"/>
    </row>
    <row r="50" spans="1:9" ht="15.75">
      <c r="A50" s="25"/>
      <c r="B50" s="82"/>
      <c r="C50" s="25" t="s">
        <v>179</v>
      </c>
      <c r="D50" s="31">
        <v>12592</v>
      </c>
      <c r="E50" s="31">
        <v>12553</v>
      </c>
      <c r="F50" s="33">
        <v>6276</v>
      </c>
      <c r="G50" s="30">
        <f t="shared" si="0"/>
        <v>49.996016888393214</v>
      </c>
      <c r="H50" s="46"/>
      <c r="I50" s="46"/>
    </row>
    <row r="51" spans="1:9" ht="15.75">
      <c r="A51" s="25"/>
      <c r="B51" s="82"/>
      <c r="C51" s="25" t="s">
        <v>180</v>
      </c>
      <c r="D51" s="31">
        <v>3358</v>
      </c>
      <c r="E51" s="33">
        <f>3358-273.58</f>
        <v>3084.42</v>
      </c>
      <c r="F51" s="33">
        <v>3084.42</v>
      </c>
      <c r="G51" s="30">
        <f t="shared" si="0"/>
        <v>100</v>
      </c>
      <c r="H51" s="46"/>
      <c r="I51" s="46"/>
    </row>
    <row r="52" spans="1:9" ht="15.75">
      <c r="A52" s="25"/>
      <c r="B52" s="82"/>
      <c r="C52" s="83" t="s">
        <v>181</v>
      </c>
      <c r="D52" s="36">
        <v>13564</v>
      </c>
      <c r="E52" s="36">
        <v>13667</v>
      </c>
      <c r="F52" s="28">
        <v>6833.32</v>
      </c>
      <c r="G52" s="30">
        <f t="shared" si="0"/>
        <v>49.99868295895222</v>
      </c>
      <c r="H52" s="46"/>
      <c r="I52" s="46"/>
    </row>
    <row r="53" spans="1:9" ht="15.75">
      <c r="A53" s="25"/>
      <c r="B53" s="82"/>
      <c r="C53" s="25" t="s">
        <v>182</v>
      </c>
      <c r="D53" s="31">
        <v>1444</v>
      </c>
      <c r="E53" s="31">
        <v>1444</v>
      </c>
      <c r="F53" s="33">
        <v>0</v>
      </c>
      <c r="G53" s="30">
        <f t="shared" si="0"/>
        <v>0</v>
      </c>
      <c r="H53" s="46"/>
      <c r="I53" s="46"/>
    </row>
    <row r="54" spans="1:9" ht="15.75">
      <c r="A54" s="25"/>
      <c r="B54" s="82"/>
      <c r="C54" s="83" t="s">
        <v>183</v>
      </c>
      <c r="D54" s="36">
        <v>0</v>
      </c>
      <c r="E54" s="36">
        <v>0</v>
      </c>
      <c r="F54" s="28">
        <v>0</v>
      </c>
      <c r="G54" s="30">
        <v>0</v>
      </c>
      <c r="H54" s="46"/>
      <c r="I54" s="46"/>
    </row>
    <row r="55" spans="1:9" ht="15.75">
      <c r="A55" s="25"/>
      <c r="B55" s="82"/>
      <c r="C55" s="25" t="s">
        <v>184</v>
      </c>
      <c r="D55" s="31">
        <v>0</v>
      </c>
      <c r="E55" s="31">
        <f>50000</f>
        <v>50000</v>
      </c>
      <c r="F55" s="33">
        <v>50000</v>
      </c>
      <c r="G55" s="30">
        <f t="shared" si="0"/>
        <v>100</v>
      </c>
      <c r="H55" s="46"/>
      <c r="I55" s="46"/>
    </row>
    <row r="56" spans="1:9" ht="15.75">
      <c r="A56" s="25"/>
      <c r="B56" s="82"/>
      <c r="C56" s="25" t="s">
        <v>185</v>
      </c>
      <c r="D56" s="31">
        <v>0</v>
      </c>
      <c r="E56" s="36">
        <v>2000</v>
      </c>
      <c r="F56" s="33">
        <v>2000</v>
      </c>
      <c r="G56" s="30">
        <f t="shared" si="0"/>
        <v>100</v>
      </c>
      <c r="H56" s="46"/>
      <c r="I56" s="46"/>
    </row>
    <row r="57" spans="1:9" ht="15.75">
      <c r="A57" s="25"/>
      <c r="B57" s="82"/>
      <c r="C57" s="25" t="s">
        <v>186</v>
      </c>
      <c r="D57" s="31">
        <v>0</v>
      </c>
      <c r="E57" s="36">
        <v>1800</v>
      </c>
      <c r="F57" s="33">
        <v>1800</v>
      </c>
      <c r="G57" s="30">
        <f t="shared" si="0"/>
        <v>100</v>
      </c>
      <c r="H57" s="46"/>
      <c r="I57" s="46"/>
    </row>
    <row r="58" spans="1:9" ht="15.75">
      <c r="A58" s="25"/>
      <c r="B58" s="82"/>
      <c r="C58" s="25" t="s">
        <v>187</v>
      </c>
      <c r="D58" s="31">
        <v>37800</v>
      </c>
      <c r="E58" s="31">
        <f>34232+4462.64</f>
        <v>38694.64</v>
      </c>
      <c r="F58" s="33">
        <v>38694.64</v>
      </c>
      <c r="G58" s="30">
        <f t="shared" si="0"/>
        <v>100</v>
      </c>
      <c r="H58" s="46"/>
      <c r="I58" s="46"/>
    </row>
    <row r="59" spans="1:9" ht="15.75">
      <c r="A59" s="18" t="s">
        <v>188</v>
      </c>
      <c r="B59" s="86"/>
      <c r="C59" s="18"/>
      <c r="D59" s="19">
        <f>SUM(D60+D63)</f>
        <v>2395509</v>
      </c>
      <c r="E59" s="19">
        <f>SUM(E60+E63)</f>
        <v>2406009</v>
      </c>
      <c r="F59" s="20">
        <f>SUM(F60+F63)</f>
        <v>266291.11</v>
      </c>
      <c r="G59" s="21">
        <f t="shared" si="0"/>
        <v>11.067752032515257</v>
      </c>
      <c r="H59" s="46"/>
      <c r="I59" s="46"/>
    </row>
    <row r="60" spans="1:9" ht="15.75">
      <c r="A60" s="32"/>
      <c r="B60" s="77">
        <v>230</v>
      </c>
      <c r="C60" s="32" t="s">
        <v>189</v>
      </c>
      <c r="D60" s="23">
        <f>SUM(D61:D62)</f>
        <v>346750</v>
      </c>
      <c r="E60" s="23">
        <f>SUM(E61:E62)</f>
        <v>346750</v>
      </c>
      <c r="F60" s="24">
        <f>SUM(F61:F62)</f>
        <v>255791.11</v>
      </c>
      <c r="G60" s="21">
        <f t="shared" si="0"/>
        <v>73.76816438356164</v>
      </c>
      <c r="H60" s="46"/>
      <c r="I60" s="46"/>
    </row>
    <row r="61" spans="1:9" ht="15.75">
      <c r="A61" s="32"/>
      <c r="B61" s="82">
        <v>231</v>
      </c>
      <c r="C61" s="25" t="s">
        <v>190</v>
      </c>
      <c r="D61" s="31">
        <v>238750</v>
      </c>
      <c r="E61" s="31">
        <v>238750</v>
      </c>
      <c r="F61" s="33">
        <v>223899.11</v>
      </c>
      <c r="G61" s="30">
        <f t="shared" si="0"/>
        <v>93.77973193717277</v>
      </c>
      <c r="H61" s="46"/>
      <c r="I61" s="46"/>
    </row>
    <row r="62" spans="1:9" ht="15.75">
      <c r="A62" s="25"/>
      <c r="B62" s="82">
        <v>233</v>
      </c>
      <c r="C62" s="25" t="s">
        <v>191</v>
      </c>
      <c r="D62" s="31">
        <v>108000</v>
      </c>
      <c r="E62" s="31">
        <v>108000</v>
      </c>
      <c r="F62" s="33">
        <v>31892</v>
      </c>
      <c r="G62" s="30">
        <f t="shared" si="0"/>
        <v>29.52962962962963</v>
      </c>
      <c r="H62" s="46"/>
      <c r="I62" s="46"/>
    </row>
    <row r="63" spans="1:9" ht="15.75">
      <c r="A63" s="25"/>
      <c r="B63" s="77">
        <v>320</v>
      </c>
      <c r="C63" s="87" t="s">
        <v>192</v>
      </c>
      <c r="D63" s="23">
        <v>2048759</v>
      </c>
      <c r="E63" s="31">
        <f>2048759+10500</f>
        <v>2059259</v>
      </c>
      <c r="F63" s="24">
        <f>F64</f>
        <v>10500</v>
      </c>
      <c r="G63" s="21">
        <f t="shared" si="0"/>
        <v>0.5098921505259901</v>
      </c>
      <c r="H63" s="46"/>
      <c r="I63" s="46"/>
    </row>
    <row r="64" spans="1:9" ht="15.75">
      <c r="A64" s="25"/>
      <c r="B64" s="82">
        <v>322</v>
      </c>
      <c r="C64" s="88" t="s">
        <v>193</v>
      </c>
      <c r="D64" s="31">
        <v>2048759</v>
      </c>
      <c r="E64" s="31">
        <f>2048759+10500</f>
        <v>2059259</v>
      </c>
      <c r="F64" s="33">
        <v>10500</v>
      </c>
      <c r="G64" s="30">
        <f t="shared" si="0"/>
        <v>0.5098921505259901</v>
      </c>
      <c r="H64" s="46"/>
      <c r="I64" s="46"/>
    </row>
    <row r="65" spans="1:9" ht="15.75">
      <c r="A65" s="18" t="s">
        <v>194</v>
      </c>
      <c r="B65" s="86"/>
      <c r="C65" s="18"/>
      <c r="D65" s="19">
        <f>D66+D67</f>
        <v>1424771</v>
      </c>
      <c r="E65" s="19">
        <f>E66+E67</f>
        <v>1473182</v>
      </c>
      <c r="F65" s="20">
        <f>F66+F67</f>
        <v>0</v>
      </c>
      <c r="G65" s="21">
        <f t="shared" si="0"/>
        <v>0</v>
      </c>
      <c r="H65" s="46"/>
      <c r="I65" s="46"/>
    </row>
    <row r="66" spans="1:9" ht="15.75">
      <c r="A66" s="32"/>
      <c r="B66" s="82">
        <v>454</v>
      </c>
      <c r="C66" s="25" t="s">
        <v>195</v>
      </c>
      <c r="D66" s="31">
        <v>1424771</v>
      </c>
      <c r="E66" s="31">
        <v>1424771</v>
      </c>
      <c r="F66" s="33">
        <v>0</v>
      </c>
      <c r="G66" s="30">
        <f t="shared" si="0"/>
        <v>0</v>
      </c>
      <c r="H66" s="46"/>
      <c r="I66" s="46"/>
    </row>
    <row r="67" spans="1:9" ht="15.75">
      <c r="A67" s="25"/>
      <c r="B67" s="82">
        <v>453</v>
      </c>
      <c r="C67" s="25" t="s">
        <v>196</v>
      </c>
      <c r="D67" s="31">
        <v>0</v>
      </c>
      <c r="E67" s="31">
        <v>48411</v>
      </c>
      <c r="F67" s="33">
        <v>0</v>
      </c>
      <c r="G67" s="30">
        <f t="shared" si="0"/>
        <v>0</v>
      </c>
      <c r="H67" s="46"/>
      <c r="I67" s="46"/>
    </row>
    <row r="68" spans="1:9" ht="15.75">
      <c r="A68" s="18" t="s">
        <v>197</v>
      </c>
      <c r="B68" s="18"/>
      <c r="C68" s="18"/>
      <c r="D68" s="43">
        <f>D65+D59+D6</f>
        <v>18522480</v>
      </c>
      <c r="E68" s="43">
        <f>E65+E59+E6</f>
        <v>18809118.1</v>
      </c>
      <c r="F68" s="44">
        <f>F65+F59+F6</f>
        <v>7893778.420000001</v>
      </c>
      <c r="G68" s="21">
        <f t="shared" si="0"/>
        <v>41.9678284650677</v>
      </c>
      <c r="H68" s="46"/>
      <c r="I68" s="46"/>
    </row>
    <row r="69" spans="5:9" ht="12.75">
      <c r="E69" s="89"/>
      <c r="H69" s="46"/>
      <c r="I69" s="46"/>
    </row>
    <row r="70" spans="5:9" ht="12.75">
      <c r="E70" s="89"/>
      <c r="H70" s="46"/>
      <c r="I70" s="46"/>
    </row>
    <row r="71" spans="5:9" ht="12.75">
      <c r="E71" s="89"/>
      <c r="H71" s="46"/>
      <c r="I71" s="46"/>
    </row>
    <row r="72" spans="5:9" ht="12.75">
      <c r="E72" s="89"/>
      <c r="H72" s="46"/>
      <c r="I72" s="46"/>
    </row>
    <row r="73" spans="5:9" ht="12.75">
      <c r="E73" s="89"/>
      <c r="H73" s="46"/>
      <c r="I73" s="46"/>
    </row>
    <row r="74" spans="5:9" ht="12.75">
      <c r="E74" s="89"/>
      <c r="H74" s="46"/>
      <c r="I74" s="46"/>
    </row>
    <row r="75" spans="5:9" ht="12.75">
      <c r="E75" s="89"/>
      <c r="H75" s="46"/>
      <c r="I75" s="46"/>
    </row>
    <row r="76" spans="5:9" ht="12.75">
      <c r="E76" s="89"/>
      <c r="H76" s="46"/>
      <c r="I76" s="46"/>
    </row>
    <row r="77" spans="5:9" ht="12.75">
      <c r="E77" s="89"/>
      <c r="H77" s="46"/>
      <c r="I77" s="46"/>
    </row>
    <row r="78" spans="8:9" ht="12.75">
      <c r="H78" s="46"/>
      <c r="I78" s="46"/>
    </row>
    <row r="79" spans="8:9" ht="12.75">
      <c r="H79" s="46"/>
      <c r="I79" s="46"/>
    </row>
    <row r="80" spans="8:9" ht="12.75">
      <c r="H80" s="46"/>
      <c r="I80" s="46"/>
    </row>
  </sheetData>
  <mergeCells count="1">
    <mergeCell ref="A4:C4"/>
  </mergeCells>
  <printOptions/>
  <pageMargins left="0.75" right="0.75" top="1" bottom="1" header="0.4921259845" footer="0.4921259845"/>
  <pageSetup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MUBNM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nagyova</dc:creator>
  <cp:keywords/>
  <dc:description/>
  <cp:lastModifiedBy>beata</cp:lastModifiedBy>
  <cp:lastPrinted>2012-07-13T08:29:09Z</cp:lastPrinted>
  <dcterms:created xsi:type="dcterms:W3CDTF">2012-07-12T09:14:45Z</dcterms:created>
  <dcterms:modified xsi:type="dcterms:W3CDTF">2012-07-13T08:57:27Z</dcterms:modified>
  <cp:category/>
  <cp:version/>
  <cp:contentType/>
  <cp:contentStatus/>
</cp:coreProperties>
</file>