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840" activeTab="0"/>
  </bookViews>
  <sheets>
    <sheet name="príjmy" sheetId="1" r:id="rId1"/>
    <sheet name="výdavky" sheetId="2" r:id="rId2"/>
    <sheet name="Hárok3" sheetId="3" r:id="rId3"/>
  </sheets>
  <definedNames>
    <definedName name="_xlnm.Print_Area" localSheetId="0">'príjmy'!$A$1:$G$78</definedName>
  </definedNames>
  <calcPr fullCalcOnLoad="1"/>
</workbook>
</file>

<file path=xl/sharedStrings.xml><?xml version="1.0" encoding="utf-8"?>
<sst xmlns="http://schemas.openxmlformats.org/spreadsheetml/2006/main" count="317" uniqueCount="227">
  <si>
    <t>Mestská časť Bratislava-Nové Mesto</t>
  </si>
  <si>
    <t xml:space="preserve">          Miestny úrad Bratislava</t>
  </si>
  <si>
    <t xml:space="preserve">      Junácka 1, 832 91 Bratislava</t>
  </si>
  <si>
    <t xml:space="preserve">                                                                                                                                                              </t>
  </si>
  <si>
    <t>Schválený</t>
  </si>
  <si>
    <t>Skutočnosť</t>
  </si>
  <si>
    <t>%</t>
  </si>
  <si>
    <t>P R Í J M Y</t>
  </si>
  <si>
    <t>rozpočet</t>
  </si>
  <si>
    <t>plnenia</t>
  </si>
  <si>
    <t>(v EUR)</t>
  </si>
  <si>
    <t>Bežné príjmy spolu</t>
  </si>
  <si>
    <t>Dane z príjmov, ziskov a kapitál. majetku</t>
  </si>
  <si>
    <t>Výnos DzP poukázaný územnej samospráve</t>
  </si>
  <si>
    <t>Daň z majetku</t>
  </si>
  <si>
    <t>Daň z nehnuteľností</t>
  </si>
  <si>
    <t>Domáce dane na tovary a služby</t>
  </si>
  <si>
    <t>Dane za špecifické služby</t>
  </si>
  <si>
    <t>v tom:  za psa</t>
  </si>
  <si>
    <t xml:space="preserve">            za nevýherné hracie prístroje</t>
  </si>
  <si>
    <t xml:space="preserve">            za predajné automaty</t>
  </si>
  <si>
    <t xml:space="preserve">            za komunálne a stavebné odpady</t>
  </si>
  <si>
    <t xml:space="preserve">            za užívanie verej. priestranstva</t>
  </si>
  <si>
    <t>Iné dane za tovary a služby</t>
  </si>
  <si>
    <t xml:space="preserve">Príjmy z vlastn.a z podnik. MÚ </t>
  </si>
  <si>
    <t>Príjmy z vlastn.a z podnik. ZŠ s MŠ</t>
  </si>
  <si>
    <t>Administratívne a iné poplatky a platby</t>
  </si>
  <si>
    <t>Administratívne poplatky</t>
  </si>
  <si>
    <t>Pokuty a penále</t>
  </si>
  <si>
    <t>Popl.a platby z nepriem.a náhod. predajov a služieb</t>
  </si>
  <si>
    <t>v tom: ošetrovné DJ</t>
  </si>
  <si>
    <t xml:space="preserve">          poplatky za MŠ a ŠKD</t>
  </si>
  <si>
    <t xml:space="preserve">          stravné od dôchodcov</t>
  </si>
  <si>
    <t xml:space="preserve">          opatrovateľská služba</t>
  </si>
  <si>
    <t xml:space="preserve">          Školak klub</t>
  </si>
  <si>
    <t xml:space="preserve">          reklama - Kultúra</t>
  </si>
  <si>
    <t xml:space="preserve">          noviny HNM</t>
  </si>
  <si>
    <t xml:space="preserve">          Stredisko kultúry</t>
  </si>
  <si>
    <t xml:space="preserve">          Knižnica</t>
  </si>
  <si>
    <t xml:space="preserve">          správa bytov a nebyt.priestorov - služby</t>
  </si>
  <si>
    <t xml:space="preserve">          správa úradu - poplatky za služby</t>
  </si>
  <si>
    <t>Úroky - MÚ + ZŠ s MŠ</t>
  </si>
  <si>
    <t>Bežné a všeobecné granty a transfery</t>
  </si>
  <si>
    <t>Granty MÚ a ZŠ s MŠ</t>
  </si>
  <si>
    <t>Transfery na rôznej úrovni</t>
  </si>
  <si>
    <t>v tom: na matričnú činnosť</t>
  </si>
  <si>
    <t xml:space="preserve">          na školstvo</t>
  </si>
  <si>
    <t xml:space="preserve">          na stavebný úrad</t>
  </si>
  <si>
    <t xml:space="preserve">          na nezam. a záškoláctvo z UPSVaR</t>
  </si>
  <si>
    <t xml:space="preserve">          na školský úrad</t>
  </si>
  <si>
    <t xml:space="preserve">          hlásenie pobytu obyvateľov</t>
  </si>
  <si>
    <t xml:space="preserve">          na ŽP - ochrana prírody </t>
  </si>
  <si>
    <t xml:space="preserve">          na Fond rozvoja bývania</t>
  </si>
  <si>
    <t xml:space="preserve">          na Pozemné komunikácie</t>
  </si>
  <si>
    <t xml:space="preserve">          na BV - od BsK</t>
  </si>
  <si>
    <t xml:space="preserve">          na voľby </t>
  </si>
  <si>
    <t>Kapitálové príjmy spolu</t>
  </si>
  <si>
    <t>Kapitálové príjmy</t>
  </si>
  <si>
    <t>Príjem z predaja kapitálových aktív</t>
  </si>
  <si>
    <t>Predaj pozemkov a nehmotných aktív</t>
  </si>
  <si>
    <t xml:space="preserve">Kapitálové granty a transfery </t>
  </si>
  <si>
    <t>Transfery pre rozpočtové organizácie</t>
  </si>
  <si>
    <t xml:space="preserve">Transfery v rámci verejnej správy </t>
  </si>
  <si>
    <t>Finančné operácie spolu</t>
  </si>
  <si>
    <t>Zostatok prostriedkov z minulých rokov</t>
  </si>
  <si>
    <t xml:space="preserve">Prevody z rezervného fondu </t>
  </si>
  <si>
    <t>Iné príjmové finančné operácie</t>
  </si>
  <si>
    <t>Príjmy spolu</t>
  </si>
  <si>
    <t xml:space="preserve">                                                                                                                                                     </t>
  </si>
  <si>
    <t xml:space="preserve">V Ý D A V K Y </t>
  </si>
  <si>
    <t>Program</t>
  </si>
  <si>
    <t>FK</t>
  </si>
  <si>
    <t>600 - Bežné výdavky spolu</t>
  </si>
  <si>
    <t>1</t>
  </si>
  <si>
    <t>01</t>
  </si>
  <si>
    <t>Všeobecné verejné služby</t>
  </si>
  <si>
    <t>1.1</t>
  </si>
  <si>
    <t xml:space="preserve">          Výdavky verejnej správy</t>
  </si>
  <si>
    <t>1.2</t>
  </si>
  <si>
    <t xml:space="preserve">          Finančná a rozpočtová oblasť</t>
  </si>
  <si>
    <t>1.3</t>
  </si>
  <si>
    <t>3.3</t>
  </si>
  <si>
    <t xml:space="preserve">          Matrika</t>
  </si>
  <si>
    <t>1.4</t>
  </si>
  <si>
    <t>6.0</t>
  </si>
  <si>
    <t xml:space="preserve">          Voľby </t>
  </si>
  <si>
    <t>1.5</t>
  </si>
  <si>
    <t xml:space="preserve">          Hlásenie pobytu občanov</t>
  </si>
  <si>
    <t>1.6</t>
  </si>
  <si>
    <t>8.0</t>
  </si>
  <si>
    <t xml:space="preserve">          Transfery všeobecnej povahy VS</t>
  </si>
  <si>
    <t>2</t>
  </si>
  <si>
    <t>02</t>
  </si>
  <si>
    <t>Obrana</t>
  </si>
  <si>
    <t>2.1</t>
  </si>
  <si>
    <t>2.0</t>
  </si>
  <si>
    <t xml:space="preserve">          Civilná ochrana</t>
  </si>
  <si>
    <t>3</t>
  </si>
  <si>
    <t>03</t>
  </si>
  <si>
    <t>Verejný poriadok a bezpečnosť</t>
  </si>
  <si>
    <t>3.1</t>
  </si>
  <si>
    <t xml:space="preserve">          Požiarna ochrana</t>
  </si>
  <si>
    <t>3.2</t>
  </si>
  <si>
    <t xml:space="preserve">          Verejný poriadok a bezpečnosť inde neklasifik.</t>
  </si>
  <si>
    <t>4</t>
  </si>
  <si>
    <t>04</t>
  </si>
  <si>
    <t>Ekonomická oblasť</t>
  </si>
  <si>
    <t>4.1</t>
  </si>
  <si>
    <t>4.3</t>
  </si>
  <si>
    <t xml:space="preserve">          Výstavba - priesk. a proj. práce</t>
  </si>
  <si>
    <t>4.2</t>
  </si>
  <si>
    <t xml:space="preserve">          Výstavba - stavebný úrad</t>
  </si>
  <si>
    <t>5.1</t>
  </si>
  <si>
    <t xml:space="preserve">          Cestná doprava-výst.a opravy miest.komunik.</t>
  </si>
  <si>
    <t>5</t>
  </si>
  <si>
    <t>05</t>
  </si>
  <si>
    <t>Ochrana životného prostredia</t>
  </si>
  <si>
    <t>1.0</t>
  </si>
  <si>
    <t xml:space="preserve">          Nakladanie s odpadmi</t>
  </si>
  <si>
    <t>5.2</t>
  </si>
  <si>
    <t>4.0</t>
  </si>
  <si>
    <t xml:space="preserve">          Ochrana prírody a krajiny-ost.činn.v poľnoh.</t>
  </si>
  <si>
    <t>5.3</t>
  </si>
  <si>
    <t xml:space="preserve">          Ochrana ŽP inde neklasifikovaná</t>
  </si>
  <si>
    <t>6</t>
  </si>
  <si>
    <t>06</t>
  </si>
  <si>
    <t>Bývanie a občianska vybavenosť</t>
  </si>
  <si>
    <t>6.1</t>
  </si>
  <si>
    <t xml:space="preserve">           Rozvoj bývania - ŠFRB</t>
  </si>
  <si>
    <t>6.2</t>
  </si>
  <si>
    <t>6.3</t>
  </si>
  <si>
    <t xml:space="preserve">           Správa bytov a nebytových priestorov</t>
  </si>
  <si>
    <t>7</t>
  </si>
  <si>
    <t>08</t>
  </si>
  <si>
    <t>Rekreácia, kultúra a šport</t>
  </si>
  <si>
    <t>7.1</t>
  </si>
  <si>
    <t xml:space="preserve">          Telovýchova a šport</t>
  </si>
  <si>
    <t>7.2</t>
  </si>
  <si>
    <t>7.3</t>
  </si>
  <si>
    <t>7.4</t>
  </si>
  <si>
    <t>2.0.5</t>
  </si>
  <si>
    <t>7.5</t>
  </si>
  <si>
    <t>2.0.9</t>
  </si>
  <si>
    <t xml:space="preserve">          Ostatné kultúrne služby</t>
  </si>
  <si>
    <t>7.6</t>
  </si>
  <si>
    <t>3.0</t>
  </si>
  <si>
    <t xml:space="preserve">          Vysielacie a vydavateľské služby </t>
  </si>
  <si>
    <t>8</t>
  </si>
  <si>
    <t>09</t>
  </si>
  <si>
    <t>Vzdelávanie</t>
  </si>
  <si>
    <t>8.1</t>
  </si>
  <si>
    <t xml:space="preserve">          Detské jasle</t>
  </si>
  <si>
    <t>8.2</t>
  </si>
  <si>
    <t xml:space="preserve">          Základné vzdelanie</t>
  </si>
  <si>
    <t xml:space="preserve">          Základné vzdelanie - Opravy a údržby ZŠ s MŠ</t>
  </si>
  <si>
    <t>8.3</t>
  </si>
  <si>
    <t>1.2.1</t>
  </si>
  <si>
    <t xml:space="preserve">          Školský úrad</t>
  </si>
  <si>
    <t>8.4</t>
  </si>
  <si>
    <t>5.0</t>
  </si>
  <si>
    <t xml:space="preserve">          Školenia, kurzy semináre a porady</t>
  </si>
  <si>
    <t>9</t>
  </si>
  <si>
    <t>10</t>
  </si>
  <si>
    <t>Sociálne zabezpečenie</t>
  </si>
  <si>
    <t>9.1</t>
  </si>
  <si>
    <t>2.0.1</t>
  </si>
  <si>
    <t xml:space="preserve">          Zariadenia sociálnych služieb</t>
  </si>
  <si>
    <t>9.2</t>
  </si>
  <si>
    <t>2.0.2</t>
  </si>
  <si>
    <t xml:space="preserve">          Ďalšie sociálne služby - staroba</t>
  </si>
  <si>
    <t>9.3</t>
  </si>
  <si>
    <t xml:space="preserve">          Ďalšie sociálne služby - opatrovateľská služba</t>
  </si>
  <si>
    <t>9.4</t>
  </si>
  <si>
    <t>4.0.3</t>
  </si>
  <si>
    <t xml:space="preserve">          Ďalšie sociálne služby - rodina a deti</t>
  </si>
  <si>
    <t>9.5</t>
  </si>
  <si>
    <t>5.0.</t>
  </si>
  <si>
    <t xml:space="preserve">          Nezamestnaní</t>
  </si>
  <si>
    <t>9.6</t>
  </si>
  <si>
    <t>7.0.1</t>
  </si>
  <si>
    <t xml:space="preserve">          Soc.pomoc obč.v hm. a soc.núdzi</t>
  </si>
  <si>
    <t>700 - Kapitálové výdavky spolu</t>
  </si>
  <si>
    <t>1.1.6</t>
  </si>
  <si>
    <t xml:space="preserve">         Správa obecného úradu</t>
  </si>
  <si>
    <t xml:space="preserve">         Správa informačného systému</t>
  </si>
  <si>
    <t xml:space="preserve">         ÚŠFaVO</t>
  </si>
  <si>
    <t xml:space="preserve">          Výstavba</t>
  </si>
  <si>
    <t xml:space="preserve">          Cestná doprava-výstavba miest a obcí,invest.akcie</t>
  </si>
  <si>
    <t xml:space="preserve">         Modernizácia strojového parku EKO</t>
  </si>
  <si>
    <t xml:space="preserve">         Ostatná činnosť v oblasti ŽP</t>
  </si>
  <si>
    <t xml:space="preserve">          Rozvoj bývania</t>
  </si>
  <si>
    <t xml:space="preserve">          Rozvoj obcí-výstavba miest a obcí</t>
  </si>
  <si>
    <t xml:space="preserve">          EKO-podnik VPS</t>
  </si>
  <si>
    <t xml:space="preserve">          Stredisko kultúry a Knižnica</t>
  </si>
  <si>
    <t xml:space="preserve">          Základné školy s materskými školami</t>
  </si>
  <si>
    <t xml:space="preserve">4.3 </t>
  </si>
  <si>
    <t xml:space="preserve">          Zariadenia sociálnych služieb-staroba</t>
  </si>
  <si>
    <t>Výdavky celkom</t>
  </si>
  <si>
    <t>Schválený                  rozpočet                   2014</t>
  </si>
  <si>
    <t xml:space="preserve">           EKO - podnik VPS - transfer z rozpočtu MČ BNM</t>
  </si>
  <si>
    <t>Výdavky spolu</t>
  </si>
  <si>
    <t>%                  plnenia 2014</t>
  </si>
  <si>
    <t>Bežné príjmy z vlastnej činnosti</t>
  </si>
  <si>
    <t>Kapitálové príjmy v vlastnej činnosti</t>
  </si>
  <si>
    <t>Bežné príjmy z rozpočtu MČ BNM</t>
  </si>
  <si>
    <t>Kapitálové príjmy z rozpočtu MČ BNM</t>
  </si>
  <si>
    <t>%                                 plnenia                     2014</t>
  </si>
  <si>
    <t>Bežné výdavky z vlastných zdrojov</t>
  </si>
  <si>
    <t>Kapitálové výdavky z vlastných zdrojov</t>
  </si>
  <si>
    <t>Bežné výdavky z rozpočtu MČ BNM</t>
  </si>
  <si>
    <t>Kapitálové výdavky z rozpočtu MČ BNM</t>
  </si>
  <si>
    <t>Schválený                            rozpočet                              2014</t>
  </si>
  <si>
    <r>
      <t xml:space="preserve">EKO - podnik VPS - VÝDAVKY </t>
    </r>
    <r>
      <rPr>
        <sz val="18"/>
        <rFont val="Times New Roman"/>
        <family val="1"/>
      </rPr>
      <t>(v EUR)</t>
    </r>
  </si>
  <si>
    <t xml:space="preserve">                                                                                                                                                                                      </t>
  </si>
  <si>
    <r>
      <t xml:space="preserve">EKO - podnik VPS - PRÍJMY </t>
    </r>
    <r>
      <rPr>
        <sz val="18"/>
        <rFont val="Times New Roman"/>
        <family val="1"/>
      </rPr>
      <t>(v EUR)</t>
    </r>
  </si>
  <si>
    <t>máj</t>
  </si>
  <si>
    <t>Upravený</t>
  </si>
  <si>
    <t xml:space="preserve">rozpočet </t>
  </si>
  <si>
    <t>máj 2014</t>
  </si>
  <si>
    <r>
      <t xml:space="preserve">                                       </t>
    </r>
    <r>
      <rPr>
        <b/>
        <i/>
        <sz val="36"/>
        <rFont val="Times New Roman"/>
        <family val="1"/>
      </rPr>
      <t>Čerpanie rozpočtu k 31.5.2014 - Príjmy</t>
    </r>
  </si>
  <si>
    <t>Skutočnosť            máj                 2014</t>
  </si>
  <si>
    <t>Upravený                            rozpočet                              máj 2014</t>
  </si>
  <si>
    <r>
      <t xml:space="preserve">                                    </t>
    </r>
    <r>
      <rPr>
        <b/>
        <i/>
        <sz val="36"/>
        <rFont val="Times New Roman"/>
        <family val="1"/>
      </rPr>
      <t>Čerpanie rozpočtu k 31.5.2014 - Výdavky</t>
    </r>
  </si>
  <si>
    <t>Upravený                            rozpočet                             máj 2014</t>
  </si>
  <si>
    <t xml:space="preserve">          na BV - zo ŠR ZŠ Sibírska-oprava okien</t>
  </si>
  <si>
    <t>Iné nedaň. príjmy - MÚ + ZŠ s MŠ + EKO</t>
  </si>
  <si>
    <t>Skutočnosť                       máj                 2014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</si>
</sst>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"/>
  </numFmts>
  <fonts count="10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8"/>
      <name val="Times New Roman"/>
      <family val="1"/>
    </font>
    <font>
      <b/>
      <i/>
      <sz val="18"/>
      <name val="Times New Roman"/>
      <family val="1"/>
    </font>
    <font>
      <sz val="18"/>
      <name val="Times New Roman"/>
      <family val="1"/>
    </font>
    <font>
      <i/>
      <sz val="18"/>
      <name val="Times New Roman"/>
      <family val="1"/>
    </font>
    <font>
      <b/>
      <i/>
      <sz val="36"/>
      <name val="Times New Roman"/>
      <family val="1"/>
    </font>
    <font>
      <b/>
      <sz val="36"/>
      <name val="Times New Roman"/>
      <family val="1"/>
    </font>
    <font>
      <b/>
      <sz val="18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49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5" fillId="0" borderId="6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7" xfId="0" applyFont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right"/>
    </xf>
    <xf numFmtId="49" fontId="4" fillId="2" borderId="9" xfId="0" applyNumberFormat="1" applyFont="1" applyFill="1" applyBorder="1" applyAlignment="1">
      <alignment horizontal="left"/>
    </xf>
    <xf numFmtId="0" fontId="4" fillId="2" borderId="9" xfId="0" applyFont="1" applyFill="1" applyBorder="1" applyAlignment="1">
      <alignment/>
    </xf>
    <xf numFmtId="3" fontId="4" fillId="2" borderId="9" xfId="0" applyNumberFormat="1" applyFont="1" applyFill="1" applyBorder="1" applyAlignment="1">
      <alignment/>
    </xf>
    <xf numFmtId="4" fontId="4" fillId="2" borderId="9" xfId="0" applyNumberFormat="1" applyFont="1" applyFill="1" applyBorder="1" applyAlignment="1">
      <alignment/>
    </xf>
    <xf numFmtId="172" fontId="4" fillId="2" borderId="9" xfId="0" applyNumberFormat="1" applyFont="1" applyFill="1" applyBorder="1" applyAlignment="1">
      <alignment/>
    </xf>
    <xf numFmtId="49" fontId="3" fillId="0" borderId="9" xfId="0" applyNumberFormat="1" applyFont="1" applyBorder="1" applyAlignment="1">
      <alignment/>
    </xf>
    <xf numFmtId="3" fontId="3" fillId="0" borderId="9" xfId="0" applyNumberFormat="1" applyFont="1" applyFill="1" applyBorder="1" applyAlignment="1">
      <alignment/>
    </xf>
    <xf numFmtId="4" fontId="3" fillId="0" borderId="9" xfId="0" applyNumberFormat="1" applyFont="1" applyFill="1" applyBorder="1" applyAlignment="1">
      <alignment/>
    </xf>
    <xf numFmtId="172" fontId="4" fillId="0" borderId="9" xfId="0" applyNumberFormat="1" applyFont="1" applyFill="1" applyBorder="1" applyAlignment="1">
      <alignment/>
    </xf>
    <xf numFmtId="49" fontId="5" fillId="0" borderId="9" xfId="0" applyNumberFormat="1" applyFont="1" applyBorder="1" applyAlignment="1">
      <alignment/>
    </xf>
    <xf numFmtId="49" fontId="5" fillId="0" borderId="9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4" fontId="5" fillId="0" borderId="9" xfId="0" applyNumberFormat="1" applyFont="1" applyFill="1" applyBorder="1" applyAlignment="1">
      <alignment/>
    </xf>
    <xf numFmtId="0" fontId="5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5" fillId="0" borderId="9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9" fontId="4" fillId="2" borderId="9" xfId="0" applyNumberFormat="1" applyFont="1" applyFill="1" applyBorder="1" applyAlignment="1">
      <alignment horizontal="right"/>
    </xf>
    <xf numFmtId="49" fontId="4" fillId="2" borderId="9" xfId="0" applyNumberFormat="1" applyFont="1" applyFill="1" applyBorder="1" applyAlignment="1">
      <alignment/>
    </xf>
    <xf numFmtId="49" fontId="3" fillId="0" borderId="9" xfId="0" applyNumberFormat="1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49" fontId="5" fillId="0" borderId="9" xfId="0" applyNumberFormat="1" applyFont="1" applyFill="1" applyBorder="1" applyAlignment="1">
      <alignment horizontal="left"/>
    </xf>
    <xf numFmtId="49" fontId="3" fillId="0" borderId="9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6" fillId="2" borderId="9" xfId="0" applyFont="1" applyFill="1" applyBorder="1" applyAlignment="1">
      <alignment/>
    </xf>
    <xf numFmtId="4" fontId="3" fillId="0" borderId="9" xfId="0" applyNumberFormat="1" applyFont="1" applyFill="1" applyBorder="1" applyAlignment="1">
      <alignment horizontal="center" wrapText="1"/>
    </xf>
    <xf numFmtId="172" fontId="3" fillId="0" borderId="9" xfId="0" applyNumberFormat="1" applyFont="1" applyFill="1" applyBorder="1" applyAlignment="1">
      <alignment horizontal="center" wrapText="1"/>
    </xf>
    <xf numFmtId="4" fontId="5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5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6" fillId="2" borderId="9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3" borderId="9" xfId="0" applyFont="1" applyFill="1" applyBorder="1" applyAlignment="1">
      <alignment/>
    </xf>
    <xf numFmtId="0" fontId="5" fillId="3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2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4" fontId="3" fillId="3" borderId="9" xfId="0" applyNumberFormat="1" applyFont="1" applyFill="1" applyBorder="1" applyAlignment="1">
      <alignment/>
    </xf>
    <xf numFmtId="0" fontId="5" fillId="0" borderId="9" xfId="0" applyFont="1" applyFill="1" applyBorder="1" applyAlignment="1">
      <alignment horizontal="left"/>
    </xf>
    <xf numFmtId="4" fontId="5" fillId="3" borderId="9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4" fontId="3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3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49" fontId="3" fillId="0" borderId="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0"/>
  <sheetViews>
    <sheetView tabSelected="1" workbookViewId="0" topLeftCell="A1">
      <selection activeCell="I73" sqref="I73"/>
    </sheetView>
  </sheetViews>
  <sheetFormatPr defaultColWidth="9.140625" defaultRowHeight="12.75"/>
  <cols>
    <col min="1" max="1" width="13.00390625" style="4" customWidth="1"/>
    <col min="2" max="2" width="76.7109375" style="4" customWidth="1"/>
    <col min="3" max="3" width="29.140625" style="4" customWidth="1"/>
    <col min="4" max="4" width="27.421875" style="4" customWidth="1"/>
    <col min="5" max="5" width="26.140625" style="4" customWidth="1"/>
    <col min="6" max="6" width="16.57421875" style="4" customWidth="1"/>
    <col min="7" max="7" width="16.8515625" style="4" bestFit="1" customWidth="1"/>
    <col min="8" max="16384" width="9.140625" style="4" customWidth="1"/>
  </cols>
  <sheetData>
    <row r="1" ht="23.25">
      <c r="A1" s="1" t="s">
        <v>0</v>
      </c>
    </row>
    <row r="2" ht="23.25">
      <c r="A2" s="1" t="s">
        <v>1</v>
      </c>
    </row>
    <row r="3" ht="23.25">
      <c r="A3" s="1" t="s">
        <v>2</v>
      </c>
    </row>
    <row r="4" ht="23.25">
      <c r="A4" s="1"/>
    </row>
    <row r="5" spans="1:3" ht="45">
      <c r="A5" s="3" t="s">
        <v>219</v>
      </c>
      <c r="B5" s="63"/>
      <c r="C5" s="39"/>
    </row>
    <row r="6" spans="1:3" ht="23.25">
      <c r="A6" s="2" t="s">
        <v>3</v>
      </c>
      <c r="B6" s="64"/>
      <c r="C6" s="65"/>
    </row>
    <row r="7" ht="23.25">
      <c r="C7" s="66"/>
    </row>
    <row r="8" spans="1:6" ht="23.25">
      <c r="A8" s="45"/>
      <c r="B8" s="46"/>
      <c r="C8" s="8" t="s">
        <v>4</v>
      </c>
      <c r="D8" s="8" t="s">
        <v>216</v>
      </c>
      <c r="E8" s="8" t="s">
        <v>5</v>
      </c>
      <c r="F8" s="8" t="s">
        <v>6</v>
      </c>
    </row>
    <row r="9" spans="1:6" ht="23.25">
      <c r="A9" s="81" t="s">
        <v>7</v>
      </c>
      <c r="B9" s="82"/>
      <c r="C9" s="9" t="s">
        <v>8</v>
      </c>
      <c r="D9" s="9" t="s">
        <v>217</v>
      </c>
      <c r="E9" s="9" t="s">
        <v>215</v>
      </c>
      <c r="F9" s="9" t="s">
        <v>9</v>
      </c>
    </row>
    <row r="10" spans="1:6" ht="23.25">
      <c r="A10" s="47"/>
      <c r="B10" s="48" t="s">
        <v>10</v>
      </c>
      <c r="C10" s="9">
        <v>2014</v>
      </c>
      <c r="D10" s="13" t="s">
        <v>218</v>
      </c>
      <c r="E10" s="13">
        <v>2014</v>
      </c>
      <c r="F10" s="9">
        <v>2014</v>
      </c>
    </row>
    <row r="11" spans="1:10" ht="19.5" customHeight="1">
      <c r="A11" s="49"/>
      <c r="B11" s="16" t="s">
        <v>11</v>
      </c>
      <c r="C11" s="17">
        <f>C12+C14+C16+C24+C26+C41+C42+C43+C25</f>
        <v>15112701</v>
      </c>
      <c r="D11" s="18">
        <f>D12+D14+D16+D24+D26+D41+D42+D43+D25</f>
        <v>15456674.59</v>
      </c>
      <c r="E11" s="18">
        <f>E12+E14+E16+E24+E26+E41+E42+E43+E25</f>
        <v>6397328.180000001</v>
      </c>
      <c r="F11" s="19">
        <f>E11*100/D11</f>
        <v>41.38877442719069</v>
      </c>
      <c r="G11" s="39"/>
      <c r="H11" s="39"/>
      <c r="I11" s="39"/>
      <c r="J11" s="39"/>
    </row>
    <row r="12" spans="1:10" ht="19.5" customHeight="1">
      <c r="A12" s="50">
        <v>110</v>
      </c>
      <c r="B12" s="29" t="s">
        <v>12</v>
      </c>
      <c r="C12" s="21">
        <f>SUM(C13:C13)</f>
        <v>5508431</v>
      </c>
      <c r="D12" s="22">
        <f>SUM(D13:D13)</f>
        <v>5508431</v>
      </c>
      <c r="E12" s="22">
        <f>SUM(E13:E13)</f>
        <v>2140571</v>
      </c>
      <c r="F12" s="23">
        <f>E12*100/D12</f>
        <v>38.8599040271177</v>
      </c>
      <c r="G12" s="39"/>
      <c r="H12" s="39"/>
      <c r="I12" s="39"/>
      <c r="J12" s="39"/>
    </row>
    <row r="13" spans="1:10" ht="19.5" customHeight="1">
      <c r="A13" s="51">
        <v>111</v>
      </c>
      <c r="B13" s="30" t="s">
        <v>13</v>
      </c>
      <c r="C13" s="26">
        <f>5508491-60</f>
        <v>5508431</v>
      </c>
      <c r="D13" s="27">
        <f>5508491-60</f>
        <v>5508431</v>
      </c>
      <c r="E13" s="27">
        <v>2140571</v>
      </c>
      <c r="F13" s="23">
        <f aca="true" t="shared" si="0" ref="F13:F54">E13*100/D13</f>
        <v>38.8599040271177</v>
      </c>
      <c r="G13" s="39"/>
      <c r="H13" s="39"/>
      <c r="I13" s="39"/>
      <c r="J13" s="39"/>
    </row>
    <row r="14" spans="1:10" ht="19.5" customHeight="1">
      <c r="A14" s="52">
        <v>120</v>
      </c>
      <c r="B14" s="36" t="s">
        <v>14</v>
      </c>
      <c r="C14" s="21">
        <f>SUM(C15)</f>
        <v>3361470</v>
      </c>
      <c r="D14" s="22">
        <f>SUM(D15)</f>
        <v>3361470</v>
      </c>
      <c r="E14" s="22">
        <f>SUM(E15)</f>
        <v>1173582</v>
      </c>
      <c r="F14" s="23">
        <f t="shared" si="0"/>
        <v>34.91276138118145</v>
      </c>
      <c r="G14" s="39"/>
      <c r="H14" s="39"/>
      <c r="I14" s="39"/>
      <c r="J14" s="39"/>
    </row>
    <row r="15" spans="1:10" ht="19.5" customHeight="1">
      <c r="A15" s="51">
        <v>121</v>
      </c>
      <c r="B15" s="30" t="s">
        <v>15</v>
      </c>
      <c r="C15" s="26">
        <f>2920270+441200</f>
        <v>3361470</v>
      </c>
      <c r="D15" s="27">
        <f>2920270+441200</f>
        <v>3361470</v>
      </c>
      <c r="E15" s="27">
        <v>1173582</v>
      </c>
      <c r="F15" s="23">
        <f t="shared" si="0"/>
        <v>34.91276138118145</v>
      </c>
      <c r="G15" s="39"/>
      <c r="H15" s="39"/>
      <c r="I15" s="39"/>
      <c r="J15" s="39"/>
    </row>
    <row r="16" spans="1:10" ht="19.5" customHeight="1">
      <c r="A16" s="50">
        <v>130</v>
      </c>
      <c r="B16" s="29" t="s">
        <v>16</v>
      </c>
      <c r="C16" s="21">
        <f>C17</f>
        <v>504460</v>
      </c>
      <c r="D16" s="22">
        <f>D17</f>
        <v>504460</v>
      </c>
      <c r="E16" s="22">
        <f>E17</f>
        <v>251702.45</v>
      </c>
      <c r="F16" s="23">
        <f t="shared" si="0"/>
        <v>49.89542282837093</v>
      </c>
      <c r="G16" s="39"/>
      <c r="H16" s="39"/>
      <c r="I16" s="39"/>
      <c r="J16" s="39"/>
    </row>
    <row r="17" spans="1:10" ht="19.5" customHeight="1">
      <c r="A17" s="53">
        <v>133</v>
      </c>
      <c r="B17" s="28" t="s">
        <v>17</v>
      </c>
      <c r="C17" s="26">
        <f>SUM(C18:C23)</f>
        <v>504460</v>
      </c>
      <c r="D17" s="27">
        <f>SUM(D18:D23)</f>
        <v>504460</v>
      </c>
      <c r="E17" s="27">
        <f>SUM(E18:E23)</f>
        <v>251702.45</v>
      </c>
      <c r="F17" s="23">
        <f t="shared" si="0"/>
        <v>49.89542282837093</v>
      </c>
      <c r="G17" s="39"/>
      <c r="H17" s="39"/>
      <c r="I17" s="39"/>
      <c r="J17" s="39"/>
    </row>
    <row r="18" spans="1:10" ht="19.5" customHeight="1">
      <c r="A18" s="28"/>
      <c r="B18" s="28" t="s">
        <v>18</v>
      </c>
      <c r="C18" s="26">
        <v>44020</v>
      </c>
      <c r="D18" s="27">
        <v>44020</v>
      </c>
      <c r="E18" s="27">
        <v>31389.22</v>
      </c>
      <c r="F18" s="23">
        <f t="shared" si="0"/>
        <v>71.30672421626534</v>
      </c>
      <c r="G18" s="39"/>
      <c r="H18" s="39"/>
      <c r="I18" s="39"/>
      <c r="J18" s="39"/>
    </row>
    <row r="19" spans="1:10" ht="19.5" customHeight="1">
      <c r="A19" s="28"/>
      <c r="B19" s="30" t="s">
        <v>19</v>
      </c>
      <c r="C19" s="26">
        <v>1340</v>
      </c>
      <c r="D19" s="27">
        <v>1340</v>
      </c>
      <c r="E19" s="27">
        <v>670</v>
      </c>
      <c r="F19" s="23">
        <f t="shared" si="0"/>
        <v>50</v>
      </c>
      <c r="G19" s="39"/>
      <c r="H19" s="39"/>
      <c r="I19" s="39"/>
      <c r="J19" s="39"/>
    </row>
    <row r="20" spans="1:10" ht="19.5" customHeight="1">
      <c r="A20" s="54"/>
      <c r="B20" s="30" t="s">
        <v>20</v>
      </c>
      <c r="C20" s="26">
        <v>8100</v>
      </c>
      <c r="D20" s="27">
        <v>8100</v>
      </c>
      <c r="E20" s="27">
        <v>6899.98</v>
      </c>
      <c r="F20" s="23">
        <f t="shared" si="0"/>
        <v>85.18493827160493</v>
      </c>
      <c r="G20" s="39"/>
      <c r="H20" s="39"/>
      <c r="I20" s="39"/>
      <c r="J20" s="39"/>
    </row>
    <row r="21" spans="1:10" ht="19.5" customHeight="1">
      <c r="A21" s="54"/>
      <c r="B21" s="30" t="s">
        <v>21</v>
      </c>
      <c r="C21" s="26">
        <v>250000</v>
      </c>
      <c r="D21" s="27">
        <v>250000</v>
      </c>
      <c r="E21" s="27">
        <v>110526</v>
      </c>
      <c r="F21" s="23">
        <f t="shared" si="0"/>
        <v>44.2104</v>
      </c>
      <c r="G21" s="39"/>
      <c r="H21" s="39"/>
      <c r="I21" s="39"/>
      <c r="J21" s="39"/>
    </row>
    <row r="22" spans="1:10" ht="19.5" customHeight="1">
      <c r="A22" s="28"/>
      <c r="B22" s="30" t="s">
        <v>22</v>
      </c>
      <c r="C22" s="26">
        <v>200000</v>
      </c>
      <c r="D22" s="27">
        <v>200000</v>
      </c>
      <c r="E22" s="27">
        <v>102138.36</v>
      </c>
      <c r="F22" s="23">
        <f t="shared" si="0"/>
        <v>51.06918</v>
      </c>
      <c r="G22" s="39"/>
      <c r="H22" s="39"/>
      <c r="I22" s="39"/>
      <c r="J22" s="39"/>
    </row>
    <row r="23" spans="1:10" ht="19.5" customHeight="1">
      <c r="A23" s="55">
        <v>139002</v>
      </c>
      <c r="B23" s="30" t="s">
        <v>23</v>
      </c>
      <c r="C23" s="26">
        <v>1000</v>
      </c>
      <c r="D23" s="27">
        <v>1000</v>
      </c>
      <c r="E23" s="27">
        <v>78.89</v>
      </c>
      <c r="F23" s="23">
        <f t="shared" si="0"/>
        <v>7.889</v>
      </c>
      <c r="G23" s="56"/>
      <c r="H23" s="56"/>
      <c r="I23" s="39"/>
      <c r="J23" s="39"/>
    </row>
    <row r="24" spans="1:10" ht="19.5" customHeight="1">
      <c r="A24" s="52">
        <v>212</v>
      </c>
      <c r="B24" s="36" t="s">
        <v>24</v>
      </c>
      <c r="C24" s="21">
        <v>692685</v>
      </c>
      <c r="D24" s="22">
        <v>692685</v>
      </c>
      <c r="E24" s="22">
        <v>300783.19</v>
      </c>
      <c r="F24" s="23">
        <f t="shared" si="0"/>
        <v>43.42279535430968</v>
      </c>
      <c r="G24" s="56"/>
      <c r="H24" s="56"/>
      <c r="I24" s="39"/>
      <c r="J24" s="39"/>
    </row>
    <row r="25" spans="1:10" ht="19.5" customHeight="1">
      <c r="A25" s="52">
        <v>212</v>
      </c>
      <c r="B25" s="36" t="s">
        <v>25</v>
      </c>
      <c r="C25" s="21">
        <v>192210</v>
      </c>
      <c r="D25" s="22">
        <v>192210</v>
      </c>
      <c r="E25" s="22">
        <v>123551.61</v>
      </c>
      <c r="F25" s="23">
        <f t="shared" si="0"/>
        <v>64.27949118152021</v>
      </c>
      <c r="G25" s="72"/>
      <c r="H25" s="56"/>
      <c r="I25" s="39"/>
      <c r="J25" s="39"/>
    </row>
    <row r="26" spans="1:10" ht="19.5" customHeight="1">
      <c r="A26" s="50">
        <v>220</v>
      </c>
      <c r="B26" s="36" t="s">
        <v>26</v>
      </c>
      <c r="C26" s="21">
        <f>SUM(C27+C28+C29)</f>
        <v>1200664</v>
      </c>
      <c r="D26" s="22">
        <f>SUM(D27+D28+D29)</f>
        <v>1200664</v>
      </c>
      <c r="E26" s="22">
        <f>SUM(E27+E28+E29)</f>
        <v>579266.49</v>
      </c>
      <c r="F26" s="23">
        <f t="shared" si="0"/>
        <v>48.24551165022021</v>
      </c>
      <c r="G26" s="56"/>
      <c r="H26" s="56"/>
      <c r="I26" s="39"/>
      <c r="J26" s="39"/>
    </row>
    <row r="27" spans="1:10" ht="19.5" customHeight="1">
      <c r="A27" s="53">
        <v>221</v>
      </c>
      <c r="B27" s="30" t="s">
        <v>27</v>
      </c>
      <c r="C27" s="26">
        <v>125000</v>
      </c>
      <c r="D27" s="27">
        <v>125000</v>
      </c>
      <c r="E27" s="27">
        <v>59973.75</v>
      </c>
      <c r="F27" s="23">
        <f t="shared" si="0"/>
        <v>47.979</v>
      </c>
      <c r="G27" s="56"/>
      <c r="H27" s="56"/>
      <c r="I27" s="39"/>
      <c r="J27" s="39"/>
    </row>
    <row r="28" spans="1:10" ht="19.5" customHeight="1">
      <c r="A28" s="53">
        <v>222</v>
      </c>
      <c r="B28" s="30" t="s">
        <v>28</v>
      </c>
      <c r="C28" s="26">
        <v>0</v>
      </c>
      <c r="D28" s="27">
        <v>0</v>
      </c>
      <c r="E28" s="27">
        <v>34953</v>
      </c>
      <c r="F28" s="23">
        <v>0</v>
      </c>
      <c r="G28" s="56"/>
      <c r="H28" s="56"/>
      <c r="I28" s="39"/>
      <c r="J28" s="39"/>
    </row>
    <row r="29" spans="1:10" ht="19.5" customHeight="1">
      <c r="A29" s="53">
        <v>223</v>
      </c>
      <c r="B29" s="30" t="s">
        <v>29</v>
      </c>
      <c r="C29" s="26">
        <f>SUM(C30:C40)</f>
        <v>1075664</v>
      </c>
      <c r="D29" s="27">
        <f>SUM(D30:D40)</f>
        <v>1075664</v>
      </c>
      <c r="E29" s="27">
        <f>SUM(E30:E40)</f>
        <v>484339.73999999993</v>
      </c>
      <c r="F29" s="23">
        <f t="shared" si="0"/>
        <v>45.02704747951032</v>
      </c>
      <c r="G29" s="56"/>
      <c r="H29" s="56"/>
      <c r="I29" s="39"/>
      <c r="J29" s="39"/>
    </row>
    <row r="30" spans="1:10" ht="19.5" customHeight="1">
      <c r="A30" s="53"/>
      <c r="B30" s="30" t="s">
        <v>30</v>
      </c>
      <c r="C30" s="26">
        <v>84500</v>
      </c>
      <c r="D30" s="27">
        <v>84500</v>
      </c>
      <c r="E30" s="27">
        <v>46418.2</v>
      </c>
      <c r="F30" s="23">
        <f t="shared" si="0"/>
        <v>54.932781065088754</v>
      </c>
      <c r="G30" s="56"/>
      <c r="H30" s="56"/>
      <c r="I30" s="39"/>
      <c r="J30" s="39"/>
    </row>
    <row r="31" spans="1:10" ht="19.5" customHeight="1">
      <c r="A31" s="53"/>
      <c r="B31" s="30" t="s">
        <v>31</v>
      </c>
      <c r="C31" s="26">
        <v>410394</v>
      </c>
      <c r="D31" s="27">
        <v>410394</v>
      </c>
      <c r="E31" s="27">
        <v>199514.97</v>
      </c>
      <c r="F31" s="23">
        <f t="shared" si="0"/>
        <v>48.615469524408255</v>
      </c>
      <c r="G31" s="73"/>
      <c r="H31" s="56"/>
      <c r="I31" s="39"/>
      <c r="J31" s="39"/>
    </row>
    <row r="32" spans="1:10" ht="19.5" customHeight="1">
      <c r="A32" s="53"/>
      <c r="B32" s="30" t="s">
        <v>32</v>
      </c>
      <c r="C32" s="26">
        <v>120000</v>
      </c>
      <c r="D32" s="27">
        <v>120000</v>
      </c>
      <c r="E32" s="27">
        <v>48829.47</v>
      </c>
      <c r="F32" s="23">
        <f t="shared" si="0"/>
        <v>40.691225</v>
      </c>
      <c r="G32" s="56"/>
      <c r="H32" s="56"/>
      <c r="I32" s="39"/>
      <c r="J32" s="39"/>
    </row>
    <row r="33" spans="1:10" ht="19.5" customHeight="1">
      <c r="A33" s="53"/>
      <c r="B33" s="30" t="s">
        <v>33</v>
      </c>
      <c r="C33" s="26">
        <v>29000</v>
      </c>
      <c r="D33" s="27">
        <v>29000</v>
      </c>
      <c r="E33" s="27">
        <v>12312.5</v>
      </c>
      <c r="F33" s="23">
        <f t="shared" si="0"/>
        <v>42.456896551724135</v>
      </c>
      <c r="G33" s="56"/>
      <c r="H33" s="56"/>
      <c r="I33" s="39"/>
      <c r="J33" s="39"/>
    </row>
    <row r="34" spans="1:10" ht="19.5" customHeight="1">
      <c r="A34" s="53"/>
      <c r="B34" s="30" t="s">
        <v>34</v>
      </c>
      <c r="C34" s="26">
        <v>3700</v>
      </c>
      <c r="D34" s="27">
        <v>3700</v>
      </c>
      <c r="E34" s="27">
        <v>969</v>
      </c>
      <c r="F34" s="23">
        <f t="shared" si="0"/>
        <v>26.18918918918919</v>
      </c>
      <c r="G34" s="56"/>
      <c r="H34" s="56"/>
      <c r="I34" s="39"/>
      <c r="J34" s="39"/>
    </row>
    <row r="35" spans="1:10" ht="19.5" customHeight="1">
      <c r="A35" s="53"/>
      <c r="B35" s="30" t="s">
        <v>35</v>
      </c>
      <c r="C35" s="26">
        <v>20000</v>
      </c>
      <c r="D35" s="27">
        <v>20000</v>
      </c>
      <c r="E35" s="27">
        <v>0</v>
      </c>
      <c r="F35" s="23">
        <f t="shared" si="0"/>
        <v>0</v>
      </c>
      <c r="G35" s="56"/>
      <c r="H35" s="56"/>
      <c r="I35" s="39"/>
      <c r="J35" s="39"/>
    </row>
    <row r="36" spans="1:10" ht="19.5" customHeight="1">
      <c r="A36" s="53"/>
      <c r="B36" s="30" t="s">
        <v>36</v>
      </c>
      <c r="C36" s="26">
        <v>30000</v>
      </c>
      <c r="D36" s="27">
        <v>30000</v>
      </c>
      <c r="E36" s="27">
        <v>4315.5</v>
      </c>
      <c r="F36" s="23">
        <f t="shared" si="0"/>
        <v>14.385</v>
      </c>
      <c r="G36" s="56"/>
      <c r="H36" s="56"/>
      <c r="I36" s="39"/>
      <c r="J36" s="39"/>
    </row>
    <row r="37" spans="1:10" ht="19.5" customHeight="1">
      <c r="A37" s="53"/>
      <c r="B37" s="30" t="s">
        <v>37</v>
      </c>
      <c r="C37" s="26">
        <v>155000</v>
      </c>
      <c r="D37" s="27">
        <v>155000</v>
      </c>
      <c r="E37" s="27">
        <v>70104.6</v>
      </c>
      <c r="F37" s="23">
        <f t="shared" si="0"/>
        <v>45.2287741935484</v>
      </c>
      <c r="G37" s="73"/>
      <c r="H37" s="56"/>
      <c r="I37" s="39"/>
      <c r="J37" s="39"/>
    </row>
    <row r="38" spans="1:10" ht="19.5" customHeight="1">
      <c r="A38" s="53"/>
      <c r="B38" s="30" t="s">
        <v>38</v>
      </c>
      <c r="C38" s="26">
        <v>13000</v>
      </c>
      <c r="D38" s="27">
        <v>13000</v>
      </c>
      <c r="E38" s="27">
        <v>6226.47</v>
      </c>
      <c r="F38" s="23">
        <f t="shared" si="0"/>
        <v>47.895923076923076</v>
      </c>
      <c r="G38" s="73"/>
      <c r="H38" s="56"/>
      <c r="I38" s="39"/>
      <c r="J38" s="39"/>
    </row>
    <row r="39" spans="1:10" ht="19.5" customHeight="1">
      <c r="A39" s="53"/>
      <c r="B39" s="30" t="s">
        <v>39</v>
      </c>
      <c r="C39" s="26">
        <v>188720</v>
      </c>
      <c r="D39" s="27">
        <v>188720</v>
      </c>
      <c r="E39" s="27">
        <v>75268.6</v>
      </c>
      <c r="F39" s="23">
        <f t="shared" si="0"/>
        <v>39.883743111487924</v>
      </c>
      <c r="G39" s="56"/>
      <c r="H39" s="56"/>
      <c r="I39" s="39"/>
      <c r="J39" s="39"/>
    </row>
    <row r="40" spans="1:10" ht="21" customHeight="1">
      <c r="A40" s="53"/>
      <c r="B40" s="30" t="s">
        <v>40</v>
      </c>
      <c r="C40" s="26">
        <v>21350</v>
      </c>
      <c r="D40" s="27">
        <v>21350</v>
      </c>
      <c r="E40" s="27">
        <f>20275.97+34.46+70</f>
        <v>20380.43</v>
      </c>
      <c r="F40" s="23">
        <f t="shared" si="0"/>
        <v>95.45868852459016</v>
      </c>
      <c r="G40" s="56"/>
      <c r="H40" s="56"/>
      <c r="I40" s="39"/>
      <c r="J40" s="39"/>
    </row>
    <row r="41" spans="1:10" ht="20.25" customHeight="1">
      <c r="A41" s="50">
        <v>240</v>
      </c>
      <c r="B41" s="36" t="s">
        <v>41</v>
      </c>
      <c r="C41" s="21">
        <v>22000</v>
      </c>
      <c r="D41" s="22">
        <v>22000</v>
      </c>
      <c r="E41" s="22">
        <f>7679.05+63.32</f>
        <v>7742.37</v>
      </c>
      <c r="F41" s="23">
        <f t="shared" si="0"/>
        <v>35.19259090909091</v>
      </c>
      <c r="G41" s="56"/>
      <c r="H41" s="56"/>
      <c r="I41" s="39"/>
      <c r="J41" s="39"/>
    </row>
    <row r="42" spans="1:10" ht="21" customHeight="1">
      <c r="A42" s="50">
        <v>290</v>
      </c>
      <c r="B42" s="36" t="s">
        <v>225</v>
      </c>
      <c r="C42" s="21">
        <f>101000+19100</f>
        <v>120100</v>
      </c>
      <c r="D42" s="22">
        <f>19100+678.02+101000</f>
        <v>120778.02</v>
      </c>
      <c r="E42" s="22">
        <f>25255.07+41189.72</f>
        <v>66444.79000000001</v>
      </c>
      <c r="F42" s="23">
        <f t="shared" si="0"/>
        <v>55.013975224962294</v>
      </c>
      <c r="G42" s="56"/>
      <c r="H42" s="56"/>
      <c r="I42" s="39"/>
      <c r="J42" s="39"/>
    </row>
    <row r="43" spans="1:10" ht="19.5" customHeight="1">
      <c r="A43" s="50">
        <v>310</v>
      </c>
      <c r="B43" s="29" t="s">
        <v>42</v>
      </c>
      <c r="C43" s="21">
        <f>SUM(C45:C45)</f>
        <v>3510681</v>
      </c>
      <c r="D43" s="22">
        <f>SUM(D44:D45)</f>
        <v>3853976.5700000003</v>
      </c>
      <c r="E43" s="22">
        <f>SUM(E44:E45)</f>
        <v>1753684.2799999998</v>
      </c>
      <c r="F43" s="23">
        <f t="shared" si="0"/>
        <v>45.503241863247744</v>
      </c>
      <c r="G43" s="56"/>
      <c r="H43" s="56"/>
      <c r="I43" s="39"/>
      <c r="J43" s="39"/>
    </row>
    <row r="44" spans="1:10" ht="21" customHeight="1">
      <c r="A44" s="50">
        <v>311</v>
      </c>
      <c r="B44" s="29" t="s">
        <v>43</v>
      </c>
      <c r="C44" s="21">
        <v>0</v>
      </c>
      <c r="D44" s="22">
        <v>2000</v>
      </c>
      <c r="E44" s="22">
        <f>34500+376</f>
        <v>34876</v>
      </c>
      <c r="F44" s="23">
        <f t="shared" si="0"/>
        <v>1743.8</v>
      </c>
      <c r="G44" s="56"/>
      <c r="H44" s="56"/>
      <c r="I44" s="39"/>
      <c r="J44" s="39"/>
    </row>
    <row r="45" spans="1:10" ht="19.5" customHeight="1">
      <c r="A45" s="50">
        <v>312</v>
      </c>
      <c r="B45" s="28" t="s">
        <v>44</v>
      </c>
      <c r="C45" s="26">
        <f>SUM(C46:C57)</f>
        <v>3510681</v>
      </c>
      <c r="D45" s="27">
        <f>SUM(D46:D57)</f>
        <v>3851976.5700000003</v>
      </c>
      <c r="E45" s="27">
        <f>SUM(E46:E57)</f>
        <v>1718808.2799999998</v>
      </c>
      <c r="F45" s="23">
        <f t="shared" si="0"/>
        <v>44.621462482052415</v>
      </c>
      <c r="G45" s="56"/>
      <c r="H45" s="56"/>
      <c r="I45" s="39"/>
      <c r="J45" s="39"/>
    </row>
    <row r="46" spans="1:10" ht="19.5" customHeight="1">
      <c r="A46" s="53"/>
      <c r="B46" s="28" t="s">
        <v>45</v>
      </c>
      <c r="C46" s="26">
        <v>97050</v>
      </c>
      <c r="D46" s="27">
        <f>97050+1775.26</f>
        <v>98825.26</v>
      </c>
      <c r="E46" s="27">
        <v>41179</v>
      </c>
      <c r="F46" s="23">
        <f t="shared" si="0"/>
        <v>41.66849649573399</v>
      </c>
      <c r="G46" s="56"/>
      <c r="H46" s="39"/>
      <c r="I46" s="39"/>
      <c r="J46" s="39"/>
    </row>
    <row r="47" spans="1:10" ht="19.5" customHeight="1">
      <c r="A47" s="55"/>
      <c r="B47" s="54" t="s">
        <v>46</v>
      </c>
      <c r="C47" s="26">
        <v>3128455</v>
      </c>
      <c r="D47" s="27">
        <f>3128455+215.3+342.1+331105+6122+232.4+307.95+312.1+337</f>
        <v>3467428.85</v>
      </c>
      <c r="E47" s="27">
        <f>1388464+1501+72987+1855.45+232.4+10690.05</f>
        <v>1475729.9</v>
      </c>
      <c r="F47" s="23">
        <f t="shared" si="0"/>
        <v>42.55977451419082</v>
      </c>
      <c r="G47" s="56"/>
      <c r="H47" s="39"/>
      <c r="I47" s="39"/>
      <c r="J47" s="39"/>
    </row>
    <row r="48" spans="1:10" ht="19.5" customHeight="1">
      <c r="A48" s="53"/>
      <c r="B48" s="28" t="s">
        <v>47</v>
      </c>
      <c r="C48" s="26">
        <v>33970</v>
      </c>
      <c r="D48" s="27">
        <f>33970+177.74</f>
        <v>34147.74</v>
      </c>
      <c r="E48" s="27">
        <v>34147.74</v>
      </c>
      <c r="F48" s="23">
        <f t="shared" si="0"/>
        <v>100</v>
      </c>
      <c r="G48" s="56"/>
      <c r="H48" s="39"/>
      <c r="I48" s="39"/>
      <c r="J48" s="39"/>
    </row>
    <row r="49" spans="1:10" ht="19.5" customHeight="1">
      <c r="A49" s="53"/>
      <c r="B49" s="28" t="s">
        <v>48</v>
      </c>
      <c r="C49" s="26">
        <v>1500</v>
      </c>
      <c r="D49" s="27">
        <v>1500</v>
      </c>
      <c r="E49" s="27">
        <v>1262.38</v>
      </c>
      <c r="F49" s="23">
        <f t="shared" si="0"/>
        <v>84.15866666666668</v>
      </c>
      <c r="G49" s="56"/>
      <c r="H49" s="39"/>
      <c r="I49" s="39"/>
      <c r="J49" s="39"/>
    </row>
    <row r="50" spans="1:10" ht="19.5" customHeight="1">
      <c r="A50" s="53"/>
      <c r="B50" s="54" t="s">
        <v>49</v>
      </c>
      <c r="C50" s="26">
        <v>25140</v>
      </c>
      <c r="D50" s="27">
        <f>25140+72</f>
        <v>25212</v>
      </c>
      <c r="E50" s="27">
        <v>12606</v>
      </c>
      <c r="F50" s="23">
        <f t="shared" si="0"/>
        <v>50</v>
      </c>
      <c r="G50" s="56"/>
      <c r="H50" s="39"/>
      <c r="I50" s="39"/>
      <c r="J50" s="39"/>
    </row>
    <row r="51" spans="1:10" ht="19.5" customHeight="1">
      <c r="A51" s="53"/>
      <c r="B51" s="28" t="s">
        <v>50</v>
      </c>
      <c r="C51" s="26">
        <v>12055</v>
      </c>
      <c r="D51" s="27">
        <f>12055+61.94</f>
        <v>12116.94</v>
      </c>
      <c r="E51" s="27">
        <v>5049</v>
      </c>
      <c r="F51" s="23">
        <f t="shared" si="0"/>
        <v>41.66893621656953</v>
      </c>
      <c r="G51" s="56"/>
      <c r="H51" s="39"/>
      <c r="I51" s="39"/>
      <c r="J51" s="39"/>
    </row>
    <row r="52" spans="1:10" ht="19.5" customHeight="1">
      <c r="A52" s="53"/>
      <c r="B52" s="28" t="s">
        <v>51</v>
      </c>
      <c r="C52" s="26">
        <v>2880</v>
      </c>
      <c r="D52" s="27">
        <v>2880</v>
      </c>
      <c r="E52" s="27">
        <v>0</v>
      </c>
      <c r="F52" s="23">
        <f t="shared" si="0"/>
        <v>0</v>
      </c>
      <c r="G52" s="56"/>
      <c r="H52" s="39"/>
      <c r="I52" s="39"/>
      <c r="J52" s="39"/>
    </row>
    <row r="53" spans="1:10" ht="19.5" customHeight="1">
      <c r="A53" s="53"/>
      <c r="B53" s="54" t="s">
        <v>52</v>
      </c>
      <c r="C53" s="26">
        <v>13156</v>
      </c>
      <c r="D53" s="27">
        <f>13156+123.56</f>
        <v>13279.56</v>
      </c>
      <c r="E53" s="27">
        <v>13279.56</v>
      </c>
      <c r="F53" s="23">
        <f t="shared" si="0"/>
        <v>100</v>
      </c>
      <c r="G53" s="56"/>
      <c r="H53" s="39"/>
      <c r="I53" s="39"/>
      <c r="J53" s="39"/>
    </row>
    <row r="54" spans="1:10" ht="19.5" customHeight="1">
      <c r="A54" s="53"/>
      <c r="B54" s="28" t="s">
        <v>53</v>
      </c>
      <c r="C54" s="26">
        <v>1475</v>
      </c>
      <c r="D54" s="27">
        <f>1475+111.22</f>
        <v>1586.22</v>
      </c>
      <c r="E54" s="27">
        <v>0</v>
      </c>
      <c r="F54" s="23">
        <f t="shared" si="0"/>
        <v>0</v>
      </c>
      <c r="G54" s="56"/>
      <c r="H54" s="39"/>
      <c r="I54" s="39"/>
      <c r="J54" s="39"/>
    </row>
    <row r="55" spans="1:10" ht="19.5" customHeight="1">
      <c r="A55" s="53"/>
      <c r="B55" s="54" t="s">
        <v>54</v>
      </c>
      <c r="C55" s="26">
        <v>0</v>
      </c>
      <c r="D55" s="27">
        <v>0</v>
      </c>
      <c r="E55" s="27">
        <v>0</v>
      </c>
      <c r="F55" s="23">
        <v>0</v>
      </c>
      <c r="G55" s="56"/>
      <c r="H55" s="39"/>
      <c r="I55" s="39"/>
      <c r="J55" s="39"/>
    </row>
    <row r="56" spans="1:10" ht="19.5" customHeight="1">
      <c r="A56" s="53"/>
      <c r="B56" s="28" t="s">
        <v>224</v>
      </c>
      <c r="C56" s="26">
        <v>0</v>
      </c>
      <c r="D56" s="27">
        <v>0</v>
      </c>
      <c r="E56" s="27">
        <v>50000</v>
      </c>
      <c r="F56" s="23">
        <v>0</v>
      </c>
      <c r="G56" s="56"/>
      <c r="H56" s="39"/>
      <c r="I56" s="39"/>
      <c r="J56" s="39"/>
    </row>
    <row r="57" spans="1:10" ht="19.5" customHeight="1">
      <c r="A57" s="53"/>
      <c r="B57" s="28" t="s">
        <v>55</v>
      </c>
      <c r="C57" s="26">
        <v>195000</v>
      </c>
      <c r="D57" s="27">
        <v>195000</v>
      </c>
      <c r="E57" s="27">
        <f>54120+31434.7</f>
        <v>85554.7</v>
      </c>
      <c r="F57" s="23">
        <v>0</v>
      </c>
      <c r="G57" s="56"/>
      <c r="H57" s="39"/>
      <c r="I57" s="39"/>
      <c r="J57" s="39"/>
    </row>
    <row r="58" spans="1:10" ht="19.5" customHeight="1">
      <c r="A58" s="57"/>
      <c r="B58" s="16" t="s">
        <v>56</v>
      </c>
      <c r="C58" s="18">
        <f>C59+C62</f>
        <v>4168343.74</v>
      </c>
      <c r="D58" s="18">
        <f>D59+D62</f>
        <v>4168343.74</v>
      </c>
      <c r="E58" s="18">
        <f>E59+E62</f>
        <v>19693.8</v>
      </c>
      <c r="F58" s="19">
        <f>E58*100/D58</f>
        <v>0.4724610355670907</v>
      </c>
      <c r="G58" s="56"/>
      <c r="H58" s="39"/>
      <c r="I58" s="39"/>
      <c r="J58" s="39"/>
    </row>
    <row r="59" spans="1:10" ht="19.5" customHeight="1">
      <c r="A59" s="52">
        <v>230</v>
      </c>
      <c r="B59" s="36" t="s">
        <v>57</v>
      </c>
      <c r="C59" s="22">
        <f>SUM(C60:C61)</f>
        <v>98064</v>
      </c>
      <c r="D59" s="22">
        <f>SUM(D60:D61)</f>
        <v>98064</v>
      </c>
      <c r="E59" s="22">
        <f>SUM(E60:E61)</f>
        <v>17794.8</v>
      </c>
      <c r="F59" s="23">
        <f aca="true" t="shared" si="1" ref="F59:F64">E59*100/D59</f>
        <v>18.14610866372981</v>
      </c>
      <c r="G59" s="56"/>
      <c r="H59" s="39"/>
      <c r="I59" s="39"/>
      <c r="J59" s="39"/>
    </row>
    <row r="60" spans="1:10" ht="19.5" customHeight="1">
      <c r="A60" s="51">
        <v>231</v>
      </c>
      <c r="B60" s="30" t="s">
        <v>58</v>
      </c>
      <c r="C60" s="27">
        <v>4064</v>
      </c>
      <c r="D60" s="27">
        <v>4064</v>
      </c>
      <c r="E60" s="27">
        <v>1636.8</v>
      </c>
      <c r="F60" s="23">
        <f t="shared" si="1"/>
        <v>40.275590551181104</v>
      </c>
      <c r="G60" s="56"/>
      <c r="H60" s="39"/>
      <c r="I60" s="39"/>
      <c r="J60" s="39"/>
    </row>
    <row r="61" spans="1:10" ht="19.5" customHeight="1">
      <c r="A61" s="51">
        <v>233</v>
      </c>
      <c r="B61" s="30" t="s">
        <v>59</v>
      </c>
      <c r="C61" s="27">
        <v>94000</v>
      </c>
      <c r="D61" s="27">
        <v>94000</v>
      </c>
      <c r="E61" s="27">
        <v>16158</v>
      </c>
      <c r="F61" s="23">
        <f t="shared" si="1"/>
        <v>17.18936170212766</v>
      </c>
      <c r="G61" s="56"/>
      <c r="H61" s="39"/>
      <c r="I61" s="39"/>
      <c r="J61" s="39"/>
    </row>
    <row r="62" spans="1:10" ht="19.5" customHeight="1">
      <c r="A62" s="52">
        <v>320</v>
      </c>
      <c r="B62" s="58" t="s">
        <v>60</v>
      </c>
      <c r="C62" s="59">
        <f>C63+C64</f>
        <v>4070279.74</v>
      </c>
      <c r="D62" s="59">
        <f>D63+D64</f>
        <v>4070279.74</v>
      </c>
      <c r="E62" s="59">
        <f>E63+E64</f>
        <v>1899</v>
      </c>
      <c r="F62" s="23">
        <f t="shared" si="1"/>
        <v>0.046655269939751116</v>
      </c>
      <c r="G62" s="56"/>
      <c r="H62" s="39"/>
      <c r="I62" s="39"/>
      <c r="J62" s="39"/>
    </row>
    <row r="63" spans="1:10" ht="19.5" customHeight="1">
      <c r="A63" s="51">
        <v>321</v>
      </c>
      <c r="B63" s="60" t="s">
        <v>61</v>
      </c>
      <c r="C63" s="27">
        <v>0</v>
      </c>
      <c r="D63" s="27">
        <v>0</v>
      </c>
      <c r="E63" s="27">
        <v>1899</v>
      </c>
      <c r="F63" s="23">
        <v>0</v>
      </c>
      <c r="G63" s="56"/>
      <c r="H63" s="39"/>
      <c r="I63" s="39"/>
      <c r="J63" s="39"/>
    </row>
    <row r="64" spans="1:10" ht="19.5" customHeight="1">
      <c r="A64" s="51">
        <v>322</v>
      </c>
      <c r="B64" s="60" t="s">
        <v>62</v>
      </c>
      <c r="C64" s="61">
        <v>4070279.74</v>
      </c>
      <c r="D64" s="61">
        <v>4070279.74</v>
      </c>
      <c r="E64" s="61">
        <v>0</v>
      </c>
      <c r="F64" s="23">
        <f t="shared" si="1"/>
        <v>0</v>
      </c>
      <c r="G64" s="56"/>
      <c r="H64" s="39"/>
      <c r="I64" s="39"/>
      <c r="J64" s="39"/>
    </row>
    <row r="65" spans="1:10" ht="19.5" customHeight="1">
      <c r="A65" s="57"/>
      <c r="B65" s="16" t="s">
        <v>63</v>
      </c>
      <c r="C65" s="18">
        <f>C67</f>
        <v>4064063.65</v>
      </c>
      <c r="D65" s="18">
        <f>D67+D66</f>
        <v>4136541.38</v>
      </c>
      <c r="E65" s="18">
        <f>E66+E67+E68</f>
        <v>178153.61</v>
      </c>
      <c r="F65" s="19">
        <f>E65*100/D65</f>
        <v>4.3068252831064395</v>
      </c>
      <c r="G65" s="56"/>
      <c r="H65" s="39"/>
      <c r="I65" s="39"/>
      <c r="J65" s="39"/>
    </row>
    <row r="66" spans="1:10" ht="19.5" customHeight="1">
      <c r="A66" s="51">
        <v>453</v>
      </c>
      <c r="B66" s="30" t="s">
        <v>64</v>
      </c>
      <c r="C66" s="27">
        <v>0</v>
      </c>
      <c r="D66" s="27">
        <f>7081.83+11360.7</f>
        <v>18442.53</v>
      </c>
      <c r="E66" s="27">
        <v>18442.53</v>
      </c>
      <c r="F66" s="23">
        <f>E66*100/D66</f>
        <v>100</v>
      </c>
      <c r="G66" s="56"/>
      <c r="H66" s="39"/>
      <c r="I66" s="39"/>
      <c r="J66" s="39"/>
    </row>
    <row r="67" spans="1:10" ht="19.5" customHeight="1">
      <c r="A67" s="51">
        <v>454</v>
      </c>
      <c r="B67" s="30" t="s">
        <v>65</v>
      </c>
      <c r="C67" s="27">
        <f>4162127.65-98064</f>
        <v>4064063.65</v>
      </c>
      <c r="D67" s="27">
        <f>4064063.65+30000+11500+13635.2-1100</f>
        <v>4118098.85</v>
      </c>
      <c r="E67" s="27">
        <v>159711.08</v>
      </c>
      <c r="F67" s="23">
        <f>E67*100/D67</f>
        <v>3.8782721303545196</v>
      </c>
      <c r="G67" s="56"/>
      <c r="H67" s="39"/>
      <c r="I67" s="39"/>
      <c r="J67" s="39"/>
    </row>
    <row r="68" spans="1:10" ht="19.5" customHeight="1">
      <c r="A68" s="51">
        <v>456</v>
      </c>
      <c r="B68" s="30" t="s">
        <v>66</v>
      </c>
      <c r="C68" s="27">
        <v>0</v>
      </c>
      <c r="D68" s="27">
        <v>0</v>
      </c>
      <c r="E68" s="27">
        <v>0</v>
      </c>
      <c r="F68" s="23">
        <v>0</v>
      </c>
      <c r="G68" s="56"/>
      <c r="H68" s="39"/>
      <c r="I68" s="39"/>
      <c r="J68" s="39"/>
    </row>
    <row r="69" spans="1:10" ht="19.5" customHeight="1">
      <c r="A69" s="16"/>
      <c r="B69" s="16" t="s">
        <v>67</v>
      </c>
      <c r="C69" s="18">
        <f>C65+C58+C11</f>
        <v>23345108.39</v>
      </c>
      <c r="D69" s="18">
        <f>D65+D58+D11</f>
        <v>23761559.71</v>
      </c>
      <c r="E69" s="18">
        <f>E65+E58+E11</f>
        <v>6595175.590000001</v>
      </c>
      <c r="F69" s="19">
        <f>E69*100/D69</f>
        <v>27.75565101993046</v>
      </c>
      <c r="G69" s="56"/>
      <c r="H69" s="39"/>
      <c r="I69" s="39"/>
      <c r="J69" s="39"/>
    </row>
    <row r="70" spans="3:10" ht="23.25">
      <c r="C70" s="39"/>
      <c r="D70" s="39"/>
      <c r="E70" s="39"/>
      <c r="F70" s="62"/>
      <c r="G70" s="56"/>
      <c r="H70" s="39"/>
      <c r="I70" s="39"/>
      <c r="J70" s="39"/>
    </row>
    <row r="71" spans="1:10" ht="68.25">
      <c r="A71" s="83" t="s">
        <v>214</v>
      </c>
      <c r="B71" s="83"/>
      <c r="C71" s="41" t="s">
        <v>198</v>
      </c>
      <c r="D71" s="41" t="s">
        <v>221</v>
      </c>
      <c r="E71" s="41" t="s">
        <v>220</v>
      </c>
      <c r="F71" s="42" t="s">
        <v>201</v>
      </c>
      <c r="G71" s="56"/>
      <c r="H71" s="39"/>
      <c r="I71" s="39"/>
      <c r="J71" s="39"/>
    </row>
    <row r="72" spans="1:10" ht="23.25">
      <c r="A72" s="75" t="s">
        <v>202</v>
      </c>
      <c r="B72" s="76"/>
      <c r="C72" s="27">
        <v>935000</v>
      </c>
      <c r="D72" s="27">
        <v>935000</v>
      </c>
      <c r="E72" s="27">
        <v>487087.42</v>
      </c>
      <c r="F72" s="23">
        <f>E72*100/D72</f>
        <v>52.094911229946526</v>
      </c>
      <c r="G72" s="56"/>
      <c r="H72" s="39"/>
      <c r="I72" s="39"/>
      <c r="J72" s="39"/>
    </row>
    <row r="73" spans="1:10" ht="23.25">
      <c r="A73" s="75" t="s">
        <v>203</v>
      </c>
      <c r="B73" s="76"/>
      <c r="C73" s="27">
        <v>0</v>
      </c>
      <c r="D73" s="27">
        <v>0</v>
      </c>
      <c r="E73" s="27">
        <v>0</v>
      </c>
      <c r="F73" s="23">
        <v>0</v>
      </c>
      <c r="G73" s="56"/>
      <c r="H73" s="39"/>
      <c r="I73" s="39"/>
      <c r="J73" s="39"/>
    </row>
    <row r="74" spans="1:10" ht="23.25">
      <c r="A74" s="75" t="s">
        <v>204</v>
      </c>
      <c r="B74" s="76"/>
      <c r="C74" s="27">
        <v>2000000</v>
      </c>
      <c r="D74" s="27">
        <v>2000678.02</v>
      </c>
      <c r="E74" s="27">
        <f>833333.35+678.02</f>
        <v>834011.37</v>
      </c>
      <c r="F74" s="23">
        <f>E74*100/D74</f>
        <v>41.686436381202405</v>
      </c>
      <c r="G74" s="56"/>
      <c r="H74" s="39"/>
      <c r="I74" s="39"/>
      <c r="J74" s="39"/>
    </row>
    <row r="75" spans="1:10" ht="23.25">
      <c r="A75" s="77" t="s">
        <v>205</v>
      </c>
      <c r="B75" s="78"/>
      <c r="C75" s="27">
        <v>293000</v>
      </c>
      <c r="D75" s="27">
        <v>291900</v>
      </c>
      <c r="E75" s="27">
        <v>5651.1</v>
      </c>
      <c r="F75" s="23">
        <f>E75*100/D75</f>
        <v>1.9359712230215826</v>
      </c>
      <c r="G75" s="56"/>
      <c r="H75" s="39"/>
      <c r="I75" s="39"/>
      <c r="J75" s="39"/>
    </row>
    <row r="76" spans="1:10" ht="23.25">
      <c r="A76" s="79" t="s">
        <v>67</v>
      </c>
      <c r="B76" s="80"/>
      <c r="C76" s="18">
        <f>C72+C73+C74+C75</f>
        <v>3228000</v>
      </c>
      <c r="D76" s="18">
        <f>D72+D73+D74+D75</f>
        <v>3227578.02</v>
      </c>
      <c r="E76" s="18">
        <f>E72+E73+E74+E75</f>
        <v>1326749.8900000001</v>
      </c>
      <c r="F76" s="19">
        <f>E76*100/D76</f>
        <v>41.10667137335383</v>
      </c>
      <c r="G76" s="56"/>
      <c r="H76" s="39"/>
      <c r="I76" s="39"/>
      <c r="J76" s="39"/>
    </row>
    <row r="77" spans="3:10" ht="23.25">
      <c r="C77" s="43"/>
      <c r="D77" s="43"/>
      <c r="E77" s="43"/>
      <c r="F77" s="43"/>
      <c r="G77" s="56"/>
      <c r="H77" s="39"/>
      <c r="I77" s="39"/>
      <c r="J77" s="39"/>
    </row>
    <row r="78" spans="2:10" ht="23.25">
      <c r="B78" s="1"/>
      <c r="C78" s="44"/>
      <c r="D78" s="44"/>
      <c r="E78" s="71"/>
      <c r="F78" s="43"/>
      <c r="G78" s="56"/>
      <c r="H78" s="39"/>
      <c r="I78" s="39"/>
      <c r="J78" s="39"/>
    </row>
    <row r="79" spans="3:10" ht="23.25">
      <c r="C79" s="43"/>
      <c r="D79" s="43"/>
      <c r="E79" s="43"/>
      <c r="F79" s="43"/>
      <c r="G79" s="39"/>
      <c r="H79" s="39"/>
      <c r="I79" s="39"/>
      <c r="J79" s="39"/>
    </row>
    <row r="80" spans="3:10" ht="23.25">
      <c r="C80" s="43"/>
      <c r="D80" s="43"/>
      <c r="E80" s="43"/>
      <c r="F80" s="43"/>
      <c r="G80" s="39"/>
      <c r="H80" s="39"/>
      <c r="I80" s="39"/>
      <c r="J80" s="39"/>
    </row>
    <row r="81" spans="3:10" ht="23.25">
      <c r="C81" s="43"/>
      <c r="D81" s="43"/>
      <c r="E81" s="43"/>
      <c r="F81" s="43"/>
      <c r="G81" s="39"/>
      <c r="H81" s="39"/>
      <c r="I81" s="39"/>
      <c r="J81" s="39"/>
    </row>
    <row r="82" spans="3:10" ht="23.25">
      <c r="C82" s="43"/>
      <c r="D82" s="43"/>
      <c r="E82" s="43"/>
      <c r="F82" s="43"/>
      <c r="G82" s="39"/>
      <c r="H82" s="39"/>
      <c r="I82" s="39"/>
      <c r="J82" s="39"/>
    </row>
    <row r="83" spans="3:10" ht="23.25">
      <c r="C83" s="43"/>
      <c r="D83" s="43"/>
      <c r="E83" s="43"/>
      <c r="F83" s="43"/>
      <c r="G83" s="39"/>
      <c r="H83" s="39"/>
      <c r="I83" s="39"/>
      <c r="J83" s="39"/>
    </row>
    <row r="84" spans="3:10" ht="23.25">
      <c r="C84" s="43"/>
      <c r="D84" s="43"/>
      <c r="E84" s="43"/>
      <c r="F84" s="43"/>
      <c r="G84" s="39"/>
      <c r="H84" s="39"/>
      <c r="I84" s="39"/>
      <c r="J84" s="39"/>
    </row>
    <row r="85" spans="3:10" ht="23.25">
      <c r="C85" s="43"/>
      <c r="D85" s="43"/>
      <c r="E85" s="43"/>
      <c r="F85" s="43"/>
      <c r="G85" s="39"/>
      <c r="H85" s="39"/>
      <c r="I85" s="39"/>
      <c r="J85" s="39"/>
    </row>
    <row r="86" spans="3:10" ht="23.25">
      <c r="C86" s="43"/>
      <c r="D86" s="43"/>
      <c r="E86" s="43"/>
      <c r="F86" s="43"/>
      <c r="G86" s="39"/>
      <c r="H86" s="39"/>
      <c r="I86" s="39"/>
      <c r="J86" s="39"/>
    </row>
    <row r="87" spans="3:10" ht="23.25">
      <c r="C87" s="43"/>
      <c r="D87" s="43"/>
      <c r="E87" s="43"/>
      <c r="F87" s="43"/>
      <c r="G87" s="39"/>
      <c r="H87" s="39"/>
      <c r="I87" s="39"/>
      <c r="J87" s="39"/>
    </row>
    <row r="88" spans="3:10" ht="23.25">
      <c r="C88" s="39"/>
      <c r="D88" s="39"/>
      <c r="E88" s="39"/>
      <c r="F88" s="39"/>
      <c r="G88" s="39"/>
      <c r="H88" s="39"/>
      <c r="I88" s="39"/>
      <c r="J88" s="39"/>
    </row>
    <row r="89" spans="3:10" ht="23.25">
      <c r="C89" s="39"/>
      <c r="D89" s="39"/>
      <c r="E89" s="39"/>
      <c r="F89" s="39"/>
      <c r="G89" s="39"/>
      <c r="H89" s="39"/>
      <c r="I89" s="39"/>
      <c r="J89" s="39"/>
    </row>
    <row r="90" spans="3:10" ht="23.25">
      <c r="C90" s="39"/>
      <c r="D90" s="39"/>
      <c r="E90" s="39"/>
      <c r="F90" s="39"/>
      <c r="G90" s="39"/>
      <c r="H90" s="39"/>
      <c r="I90" s="39"/>
      <c r="J90" s="39"/>
    </row>
    <row r="91" spans="3:10" ht="23.25">
      <c r="C91" s="39"/>
      <c r="D91" s="39"/>
      <c r="E91" s="39"/>
      <c r="F91" s="39"/>
      <c r="G91" s="39"/>
      <c r="H91" s="39"/>
      <c r="I91" s="39"/>
      <c r="J91" s="39"/>
    </row>
    <row r="92" spans="3:10" ht="23.25">
      <c r="C92" s="39"/>
      <c r="D92" s="39"/>
      <c r="E92" s="39"/>
      <c r="F92" s="39"/>
      <c r="G92" s="39"/>
      <c r="H92" s="39"/>
      <c r="I92" s="39"/>
      <c r="J92" s="39"/>
    </row>
    <row r="93" spans="3:10" ht="23.25">
      <c r="C93" s="39"/>
      <c r="D93" s="39"/>
      <c r="E93" s="39"/>
      <c r="F93" s="39"/>
      <c r="G93" s="39"/>
      <c r="H93" s="39"/>
      <c r="I93" s="39"/>
      <c r="J93" s="39"/>
    </row>
    <row r="94" spans="3:10" ht="23.25">
      <c r="C94" s="39"/>
      <c r="D94" s="39"/>
      <c r="E94" s="39"/>
      <c r="F94" s="39"/>
      <c r="G94" s="39"/>
      <c r="H94" s="39"/>
      <c r="I94" s="39"/>
      <c r="J94" s="39"/>
    </row>
    <row r="95" spans="3:10" ht="23.25">
      <c r="C95" s="39"/>
      <c r="D95" s="39"/>
      <c r="E95" s="39"/>
      <c r="F95" s="39"/>
      <c r="G95" s="39"/>
      <c r="H95" s="39"/>
      <c r="I95" s="39"/>
      <c r="J95" s="39"/>
    </row>
    <row r="96" spans="3:10" ht="23.25">
      <c r="C96" s="39"/>
      <c r="D96" s="39"/>
      <c r="E96" s="39"/>
      <c r="F96" s="39"/>
      <c r="G96" s="39"/>
      <c r="H96" s="39"/>
      <c r="I96" s="39"/>
      <c r="J96" s="39"/>
    </row>
    <row r="97" spans="3:10" ht="23.25">
      <c r="C97" s="39"/>
      <c r="D97" s="39"/>
      <c r="E97" s="39"/>
      <c r="F97" s="39"/>
      <c r="G97" s="39"/>
      <c r="H97" s="39"/>
      <c r="I97" s="39"/>
      <c r="J97" s="39"/>
    </row>
    <row r="98" spans="3:10" ht="23.25">
      <c r="C98" s="39"/>
      <c r="D98" s="39"/>
      <c r="E98" s="39"/>
      <c r="F98" s="39"/>
      <c r="G98" s="39"/>
      <c r="H98" s="39"/>
      <c r="I98" s="39"/>
      <c r="J98" s="39"/>
    </row>
    <row r="99" spans="3:10" ht="23.25">
      <c r="C99" s="39"/>
      <c r="D99" s="39"/>
      <c r="E99" s="39"/>
      <c r="F99" s="39"/>
      <c r="G99" s="39"/>
      <c r="H99" s="39"/>
      <c r="I99" s="39"/>
      <c r="J99" s="39"/>
    </row>
    <row r="100" spans="3:10" ht="23.25">
      <c r="C100" s="39"/>
      <c r="D100" s="39"/>
      <c r="E100" s="39"/>
      <c r="F100" s="39"/>
      <c r="G100" s="39"/>
      <c r="H100" s="39"/>
      <c r="I100" s="39"/>
      <c r="J100" s="39"/>
    </row>
    <row r="101" spans="3:10" ht="23.25">
      <c r="C101" s="39"/>
      <c r="D101" s="39"/>
      <c r="E101" s="39"/>
      <c r="F101" s="39"/>
      <c r="G101" s="39"/>
      <c r="H101" s="39"/>
      <c r="I101" s="39"/>
      <c r="J101" s="39"/>
    </row>
    <row r="102" spans="3:10" ht="23.25">
      <c r="C102" s="39"/>
      <c r="D102" s="39"/>
      <c r="E102" s="39"/>
      <c r="F102" s="39"/>
      <c r="G102" s="39"/>
      <c r="H102" s="39"/>
      <c r="I102" s="39"/>
      <c r="J102" s="39"/>
    </row>
    <row r="103" spans="3:10" ht="23.25">
      <c r="C103" s="39"/>
      <c r="D103" s="39"/>
      <c r="E103" s="39"/>
      <c r="F103" s="39"/>
      <c r="G103" s="39"/>
      <c r="H103" s="39"/>
      <c r="I103" s="39"/>
      <c r="J103" s="39"/>
    </row>
    <row r="104" spans="3:10" ht="23.25">
      <c r="C104" s="39"/>
      <c r="D104" s="39"/>
      <c r="E104" s="39"/>
      <c r="F104" s="39"/>
      <c r="G104" s="39"/>
      <c r="H104" s="39"/>
      <c r="I104" s="39"/>
      <c r="J104" s="39"/>
    </row>
    <row r="105" spans="3:10" ht="23.25">
      <c r="C105" s="39"/>
      <c r="D105" s="39"/>
      <c r="E105" s="39"/>
      <c r="F105" s="39"/>
      <c r="G105" s="39"/>
      <c r="H105" s="39"/>
      <c r="I105" s="39"/>
      <c r="J105" s="39"/>
    </row>
    <row r="106" spans="3:10" ht="23.25">
      <c r="C106" s="39"/>
      <c r="D106" s="39"/>
      <c r="E106" s="39"/>
      <c r="F106" s="39"/>
      <c r="G106" s="39"/>
      <c r="H106" s="39"/>
      <c r="I106" s="39"/>
      <c r="J106" s="39"/>
    </row>
    <row r="107" spans="3:10" ht="23.25">
      <c r="C107" s="39"/>
      <c r="D107" s="39"/>
      <c r="E107" s="39"/>
      <c r="F107" s="39"/>
      <c r="G107" s="39"/>
      <c r="H107" s="39"/>
      <c r="I107" s="39"/>
      <c r="J107" s="39"/>
    </row>
    <row r="108" spans="3:10" ht="23.25">
      <c r="C108" s="39"/>
      <c r="D108" s="39"/>
      <c r="E108" s="39"/>
      <c r="F108" s="39"/>
      <c r="G108" s="39"/>
      <c r="H108" s="39"/>
      <c r="I108" s="39"/>
      <c r="J108" s="39"/>
    </row>
    <row r="109" spans="3:10" ht="23.25">
      <c r="C109" s="39"/>
      <c r="D109" s="39"/>
      <c r="E109" s="39"/>
      <c r="F109" s="39"/>
      <c r="G109" s="39"/>
      <c r="H109" s="39"/>
      <c r="I109" s="39"/>
      <c r="J109" s="39"/>
    </row>
    <row r="110" spans="3:10" ht="23.25">
      <c r="C110" s="39"/>
      <c r="D110" s="39"/>
      <c r="E110" s="39"/>
      <c r="F110" s="39"/>
      <c r="G110" s="39"/>
      <c r="H110" s="39"/>
      <c r="I110" s="39"/>
      <c r="J110" s="39"/>
    </row>
    <row r="111" spans="3:10" ht="23.25">
      <c r="C111" s="39"/>
      <c r="D111" s="39"/>
      <c r="E111" s="39"/>
      <c r="F111" s="39"/>
      <c r="G111" s="39"/>
      <c r="H111" s="39"/>
      <c r="I111" s="39"/>
      <c r="J111" s="39"/>
    </row>
    <row r="112" spans="3:10" ht="23.25">
      <c r="C112" s="39"/>
      <c r="D112" s="39"/>
      <c r="E112" s="39"/>
      <c r="F112" s="39"/>
      <c r="G112" s="39"/>
      <c r="H112" s="39"/>
      <c r="I112" s="39"/>
      <c r="J112" s="39"/>
    </row>
    <row r="113" spans="3:10" ht="23.25">
      <c r="C113" s="39"/>
      <c r="D113" s="39"/>
      <c r="E113" s="39"/>
      <c r="F113" s="39"/>
      <c r="G113" s="39"/>
      <c r="H113" s="39"/>
      <c r="I113" s="39"/>
      <c r="J113" s="39"/>
    </row>
    <row r="114" spans="3:10" ht="23.25">
      <c r="C114" s="39"/>
      <c r="D114" s="39"/>
      <c r="E114" s="39"/>
      <c r="F114" s="39"/>
      <c r="G114" s="39"/>
      <c r="H114" s="39"/>
      <c r="I114" s="39"/>
      <c r="J114" s="39"/>
    </row>
    <row r="115" spans="3:10" ht="23.25">
      <c r="C115" s="39"/>
      <c r="D115" s="39"/>
      <c r="E115" s="39"/>
      <c r="F115" s="39"/>
      <c r="G115" s="39"/>
      <c r="H115" s="39"/>
      <c r="I115" s="39"/>
      <c r="J115" s="39"/>
    </row>
    <row r="116" spans="3:10" ht="23.25">
      <c r="C116" s="39"/>
      <c r="D116" s="39"/>
      <c r="E116" s="39"/>
      <c r="F116" s="39"/>
      <c r="G116" s="39"/>
      <c r="H116" s="39"/>
      <c r="I116" s="39"/>
      <c r="J116" s="39"/>
    </row>
    <row r="117" spans="3:10" ht="23.25">
      <c r="C117" s="39"/>
      <c r="D117" s="39"/>
      <c r="E117" s="39"/>
      <c r="F117" s="39"/>
      <c r="G117" s="39"/>
      <c r="H117" s="39"/>
      <c r="I117" s="39"/>
      <c r="J117" s="39"/>
    </row>
    <row r="118" spans="3:10" ht="23.25">
      <c r="C118" s="39"/>
      <c r="D118" s="39"/>
      <c r="E118" s="39"/>
      <c r="F118" s="39"/>
      <c r="G118" s="39"/>
      <c r="H118" s="39"/>
      <c r="I118" s="39"/>
      <c r="J118" s="39"/>
    </row>
    <row r="119" spans="3:10" ht="23.25">
      <c r="C119" s="39"/>
      <c r="D119" s="39"/>
      <c r="E119" s="39"/>
      <c r="F119" s="39"/>
      <c r="G119" s="39"/>
      <c r="H119" s="39"/>
      <c r="I119" s="39"/>
      <c r="J119" s="39"/>
    </row>
    <row r="120" spans="3:10" ht="23.25">
      <c r="C120" s="39"/>
      <c r="D120" s="39"/>
      <c r="E120" s="39"/>
      <c r="F120" s="39"/>
      <c r="G120" s="39"/>
      <c r="H120" s="39"/>
      <c r="I120" s="39"/>
      <c r="J120" s="39"/>
    </row>
    <row r="121" spans="3:10" ht="23.25">
      <c r="C121" s="39"/>
      <c r="D121" s="39"/>
      <c r="E121" s="39"/>
      <c r="F121" s="39"/>
      <c r="G121" s="39"/>
      <c r="H121" s="39"/>
      <c r="I121" s="39"/>
      <c r="J121" s="39"/>
    </row>
    <row r="122" spans="3:10" ht="23.25">
      <c r="C122" s="39"/>
      <c r="D122" s="39"/>
      <c r="E122" s="39"/>
      <c r="F122" s="39"/>
      <c r="G122" s="39"/>
      <c r="H122" s="39"/>
      <c r="I122" s="39"/>
      <c r="J122" s="39"/>
    </row>
    <row r="123" spans="3:10" ht="23.25">
      <c r="C123" s="39"/>
      <c r="D123" s="39"/>
      <c r="E123" s="39"/>
      <c r="F123" s="39"/>
      <c r="G123" s="39"/>
      <c r="H123" s="39"/>
      <c r="I123" s="39"/>
      <c r="J123" s="39"/>
    </row>
    <row r="124" spans="3:10" ht="23.25">
      <c r="C124" s="39"/>
      <c r="D124" s="39"/>
      <c r="E124" s="39"/>
      <c r="F124" s="39"/>
      <c r="G124" s="39"/>
      <c r="H124" s="39"/>
      <c r="I124" s="39"/>
      <c r="J124" s="39"/>
    </row>
    <row r="125" spans="3:10" ht="23.25">
      <c r="C125" s="39"/>
      <c r="D125" s="39"/>
      <c r="E125" s="39"/>
      <c r="F125" s="39"/>
      <c r="G125" s="39"/>
      <c r="H125" s="39"/>
      <c r="I125" s="39"/>
      <c r="J125" s="39"/>
    </row>
    <row r="126" spans="3:10" ht="23.25">
      <c r="C126" s="39"/>
      <c r="D126" s="39"/>
      <c r="E126" s="39"/>
      <c r="F126" s="39"/>
      <c r="G126" s="39"/>
      <c r="H126" s="39"/>
      <c r="I126" s="39"/>
      <c r="J126" s="39"/>
    </row>
    <row r="127" spans="3:10" ht="23.25">
      <c r="C127" s="39"/>
      <c r="D127" s="39"/>
      <c r="E127" s="39"/>
      <c r="F127" s="39"/>
      <c r="G127" s="39"/>
      <c r="H127" s="39"/>
      <c r="I127" s="39"/>
      <c r="J127" s="39"/>
    </row>
    <row r="128" spans="3:10" ht="23.25">
      <c r="C128" s="39"/>
      <c r="D128" s="39"/>
      <c r="E128" s="39"/>
      <c r="F128" s="39"/>
      <c r="G128" s="39"/>
      <c r="H128" s="39"/>
      <c r="I128" s="39"/>
      <c r="J128" s="39"/>
    </row>
    <row r="129" spans="3:10" ht="23.25">
      <c r="C129" s="39"/>
      <c r="D129" s="39"/>
      <c r="E129" s="39"/>
      <c r="F129" s="39"/>
      <c r="G129" s="39"/>
      <c r="H129" s="39"/>
      <c r="I129" s="39"/>
      <c r="J129" s="39"/>
    </row>
    <row r="130" spans="3:10" ht="23.25">
      <c r="C130" s="39"/>
      <c r="D130" s="39"/>
      <c r="E130" s="39"/>
      <c r="F130" s="39"/>
      <c r="G130" s="39"/>
      <c r="H130" s="39"/>
      <c r="I130" s="39"/>
      <c r="J130" s="39"/>
    </row>
    <row r="131" spans="3:10" ht="23.25">
      <c r="C131" s="39"/>
      <c r="D131" s="39"/>
      <c r="E131" s="39"/>
      <c r="F131" s="39"/>
      <c r="G131" s="39"/>
      <c r="H131" s="39"/>
      <c r="I131" s="39"/>
      <c r="J131" s="39"/>
    </row>
    <row r="132" spans="3:10" ht="23.25">
      <c r="C132" s="39"/>
      <c r="D132" s="39"/>
      <c r="E132" s="39"/>
      <c r="F132" s="39"/>
      <c r="G132" s="39"/>
      <c r="H132" s="39"/>
      <c r="I132" s="39"/>
      <c r="J132" s="39"/>
    </row>
    <row r="133" spans="3:10" ht="23.25">
      <c r="C133" s="39"/>
      <c r="D133" s="39"/>
      <c r="E133" s="39"/>
      <c r="F133" s="39"/>
      <c r="G133" s="39"/>
      <c r="H133" s="39"/>
      <c r="I133" s="39"/>
      <c r="J133" s="39"/>
    </row>
    <row r="134" spans="3:10" ht="23.25">
      <c r="C134" s="39"/>
      <c r="D134" s="39"/>
      <c r="E134" s="39"/>
      <c r="F134" s="39"/>
      <c r="G134" s="39"/>
      <c r="H134" s="39"/>
      <c r="I134" s="39"/>
      <c r="J134" s="39"/>
    </row>
    <row r="135" spans="3:10" ht="23.25">
      <c r="C135" s="39"/>
      <c r="D135" s="39"/>
      <c r="E135" s="39"/>
      <c r="F135" s="39"/>
      <c r="G135" s="39"/>
      <c r="H135" s="39"/>
      <c r="I135" s="39"/>
      <c r="J135" s="39"/>
    </row>
    <row r="136" spans="3:10" ht="23.25">
      <c r="C136" s="39"/>
      <c r="D136" s="39"/>
      <c r="E136" s="39"/>
      <c r="F136" s="39"/>
      <c r="G136" s="39"/>
      <c r="H136" s="39"/>
      <c r="I136" s="39"/>
      <c r="J136" s="39"/>
    </row>
    <row r="137" spans="3:10" ht="23.25">
      <c r="C137" s="39"/>
      <c r="D137" s="39"/>
      <c r="E137" s="39"/>
      <c r="F137" s="39"/>
      <c r="G137" s="39"/>
      <c r="H137" s="39"/>
      <c r="I137" s="39"/>
      <c r="J137" s="39"/>
    </row>
    <row r="138" spans="3:10" ht="23.25">
      <c r="C138" s="39"/>
      <c r="D138" s="39"/>
      <c r="E138" s="39"/>
      <c r="F138" s="39"/>
      <c r="G138" s="39"/>
      <c r="H138" s="39"/>
      <c r="I138" s="39"/>
      <c r="J138" s="39"/>
    </row>
    <row r="139" spans="3:10" ht="23.25">
      <c r="C139" s="39"/>
      <c r="D139" s="39"/>
      <c r="E139" s="39"/>
      <c r="F139" s="39"/>
      <c r="G139" s="39"/>
      <c r="H139" s="39"/>
      <c r="I139" s="39"/>
      <c r="J139" s="39"/>
    </row>
    <row r="140" spans="3:10" ht="23.25">
      <c r="C140" s="39"/>
      <c r="D140" s="39"/>
      <c r="E140" s="39"/>
      <c r="F140" s="39"/>
      <c r="G140" s="39"/>
      <c r="H140" s="39"/>
      <c r="I140" s="39"/>
      <c r="J140" s="39"/>
    </row>
    <row r="141" spans="3:10" ht="23.25">
      <c r="C141" s="39"/>
      <c r="D141" s="39"/>
      <c r="E141" s="39"/>
      <c r="F141" s="39"/>
      <c r="G141" s="39"/>
      <c r="H141" s="39"/>
      <c r="I141" s="39"/>
      <c r="J141" s="39"/>
    </row>
    <row r="142" spans="3:10" ht="23.25">
      <c r="C142" s="39"/>
      <c r="D142" s="39"/>
      <c r="E142" s="39"/>
      <c r="F142" s="39"/>
      <c r="G142" s="39"/>
      <c r="H142" s="39"/>
      <c r="I142" s="39"/>
      <c r="J142" s="39"/>
    </row>
    <row r="143" spans="3:10" ht="23.25">
      <c r="C143" s="39"/>
      <c r="D143" s="39"/>
      <c r="E143" s="39"/>
      <c r="F143" s="39"/>
      <c r="G143" s="39"/>
      <c r="H143" s="39"/>
      <c r="I143" s="39"/>
      <c r="J143" s="39"/>
    </row>
    <row r="144" spans="3:10" ht="23.25">
      <c r="C144" s="39"/>
      <c r="D144" s="39"/>
      <c r="E144" s="39"/>
      <c r="F144" s="39"/>
      <c r="G144" s="39"/>
      <c r="H144" s="39"/>
      <c r="I144" s="39"/>
      <c r="J144" s="39"/>
    </row>
    <row r="145" spans="3:10" ht="23.25">
      <c r="C145" s="39"/>
      <c r="D145" s="39"/>
      <c r="E145" s="39"/>
      <c r="F145" s="39"/>
      <c r="G145" s="39"/>
      <c r="H145" s="39"/>
      <c r="I145" s="39"/>
      <c r="J145" s="39"/>
    </row>
    <row r="146" spans="3:10" ht="23.25">
      <c r="C146" s="39"/>
      <c r="D146" s="39"/>
      <c r="E146" s="39"/>
      <c r="F146" s="39"/>
      <c r="G146" s="39"/>
      <c r="H146" s="39"/>
      <c r="I146" s="39"/>
      <c r="J146" s="39"/>
    </row>
    <row r="147" spans="3:10" ht="23.25">
      <c r="C147" s="39"/>
      <c r="D147" s="39"/>
      <c r="E147" s="39"/>
      <c r="F147" s="39"/>
      <c r="G147" s="39"/>
      <c r="H147" s="39"/>
      <c r="I147" s="39"/>
      <c r="J147" s="39"/>
    </row>
    <row r="148" spans="3:10" ht="23.25">
      <c r="C148" s="39"/>
      <c r="D148" s="39"/>
      <c r="E148" s="39"/>
      <c r="F148" s="39"/>
      <c r="G148" s="39"/>
      <c r="H148" s="39"/>
      <c r="I148" s="39"/>
      <c r="J148" s="39"/>
    </row>
    <row r="149" spans="3:10" ht="23.25">
      <c r="C149" s="39"/>
      <c r="D149" s="39"/>
      <c r="E149" s="39"/>
      <c r="F149" s="39"/>
      <c r="G149" s="39"/>
      <c r="H149" s="39"/>
      <c r="I149" s="39"/>
      <c r="J149" s="39"/>
    </row>
    <row r="150" spans="3:10" ht="23.25">
      <c r="C150" s="39"/>
      <c r="D150" s="39"/>
      <c r="E150" s="39"/>
      <c r="F150" s="39"/>
      <c r="G150" s="39"/>
      <c r="H150" s="39"/>
      <c r="I150" s="39"/>
      <c r="J150" s="39"/>
    </row>
    <row r="151" spans="3:10" ht="23.25">
      <c r="C151" s="39"/>
      <c r="D151" s="39"/>
      <c r="E151" s="39"/>
      <c r="F151" s="39"/>
      <c r="G151" s="39"/>
      <c r="H151" s="39"/>
      <c r="I151" s="39"/>
      <c r="J151" s="39"/>
    </row>
    <row r="152" spans="3:10" ht="23.25">
      <c r="C152" s="39"/>
      <c r="D152" s="39"/>
      <c r="E152" s="39"/>
      <c r="F152" s="39"/>
      <c r="G152" s="39"/>
      <c r="H152" s="39"/>
      <c r="I152" s="39"/>
      <c r="J152" s="39"/>
    </row>
    <row r="153" spans="3:10" ht="23.25">
      <c r="C153" s="39"/>
      <c r="D153" s="39"/>
      <c r="E153" s="39"/>
      <c r="F153" s="39"/>
      <c r="G153" s="39"/>
      <c r="H153" s="39"/>
      <c r="I153" s="39"/>
      <c r="J153" s="39"/>
    </row>
    <row r="154" spans="3:10" ht="23.25">
      <c r="C154" s="39"/>
      <c r="D154" s="39"/>
      <c r="E154" s="39"/>
      <c r="F154" s="39"/>
      <c r="G154" s="39"/>
      <c r="H154" s="39"/>
      <c r="I154" s="39"/>
      <c r="J154" s="39"/>
    </row>
    <row r="155" spans="3:10" ht="23.25">
      <c r="C155" s="39"/>
      <c r="D155" s="39"/>
      <c r="E155" s="39"/>
      <c r="F155" s="39"/>
      <c r="G155" s="39"/>
      <c r="H155" s="39"/>
      <c r="I155" s="39"/>
      <c r="J155" s="39"/>
    </row>
    <row r="156" spans="3:10" ht="23.25">
      <c r="C156" s="39"/>
      <c r="D156" s="39"/>
      <c r="E156" s="39"/>
      <c r="F156" s="39"/>
      <c r="G156" s="39"/>
      <c r="H156" s="39"/>
      <c r="I156" s="39"/>
      <c r="J156" s="39"/>
    </row>
    <row r="157" spans="3:10" ht="23.25">
      <c r="C157" s="39"/>
      <c r="D157" s="39"/>
      <c r="E157" s="39"/>
      <c r="F157" s="39"/>
      <c r="G157" s="39"/>
      <c r="H157" s="39"/>
      <c r="I157" s="39"/>
      <c r="J157" s="39"/>
    </row>
    <row r="158" spans="3:10" ht="23.25">
      <c r="C158" s="39"/>
      <c r="D158" s="39"/>
      <c r="E158" s="39"/>
      <c r="F158" s="39"/>
      <c r="G158" s="39"/>
      <c r="H158" s="39"/>
      <c r="I158" s="39"/>
      <c r="J158" s="39"/>
    </row>
    <row r="159" spans="3:10" ht="23.25">
      <c r="C159" s="39"/>
      <c r="D159" s="39"/>
      <c r="E159" s="39"/>
      <c r="F159" s="39"/>
      <c r="G159" s="39"/>
      <c r="H159" s="39"/>
      <c r="I159" s="39"/>
      <c r="J159" s="39"/>
    </row>
    <row r="160" spans="3:10" ht="23.25">
      <c r="C160" s="39"/>
      <c r="D160" s="39"/>
      <c r="E160" s="39"/>
      <c r="F160" s="39"/>
      <c r="G160" s="39"/>
      <c r="H160" s="39"/>
      <c r="I160" s="39"/>
      <c r="J160" s="39"/>
    </row>
    <row r="161" spans="3:10" ht="23.25">
      <c r="C161" s="39"/>
      <c r="D161" s="39"/>
      <c r="E161" s="39"/>
      <c r="F161" s="39"/>
      <c r="G161" s="39"/>
      <c r="H161" s="39"/>
      <c r="I161" s="39"/>
      <c r="J161" s="39"/>
    </row>
    <row r="162" spans="3:10" ht="23.25">
      <c r="C162" s="39"/>
      <c r="D162" s="39"/>
      <c r="E162" s="39"/>
      <c r="F162" s="39"/>
      <c r="G162" s="39"/>
      <c r="H162" s="39"/>
      <c r="I162" s="39"/>
      <c r="J162" s="39"/>
    </row>
    <row r="163" spans="3:10" ht="23.25">
      <c r="C163" s="39"/>
      <c r="D163" s="39"/>
      <c r="E163" s="39"/>
      <c r="F163" s="39"/>
      <c r="G163" s="39"/>
      <c r="H163" s="39"/>
      <c r="I163" s="39"/>
      <c r="J163" s="39"/>
    </row>
    <row r="164" spans="3:10" ht="23.25">
      <c r="C164" s="39"/>
      <c r="D164" s="39"/>
      <c r="E164" s="39"/>
      <c r="F164" s="39"/>
      <c r="G164" s="39"/>
      <c r="H164" s="39"/>
      <c r="I164" s="39"/>
      <c r="J164" s="39"/>
    </row>
    <row r="165" spans="3:10" ht="23.25">
      <c r="C165" s="39"/>
      <c r="D165" s="39"/>
      <c r="E165" s="39"/>
      <c r="F165" s="39"/>
      <c r="G165" s="39"/>
      <c r="H165" s="39"/>
      <c r="I165" s="39"/>
      <c r="J165" s="39"/>
    </row>
    <row r="166" spans="3:10" ht="23.25">
      <c r="C166" s="39"/>
      <c r="D166" s="39"/>
      <c r="E166" s="39"/>
      <c r="F166" s="39"/>
      <c r="G166" s="39"/>
      <c r="H166" s="39"/>
      <c r="I166" s="39"/>
      <c r="J166" s="39"/>
    </row>
    <row r="167" spans="3:10" ht="23.25">
      <c r="C167" s="39"/>
      <c r="D167" s="39"/>
      <c r="E167" s="39"/>
      <c r="F167" s="39"/>
      <c r="G167" s="39"/>
      <c r="H167" s="39"/>
      <c r="I167" s="39"/>
      <c r="J167" s="39"/>
    </row>
    <row r="168" spans="3:10" ht="23.25">
      <c r="C168" s="39"/>
      <c r="D168" s="39"/>
      <c r="E168" s="39"/>
      <c r="F168" s="39"/>
      <c r="G168" s="39"/>
      <c r="H168" s="39"/>
      <c r="I168" s="39"/>
      <c r="J168" s="39"/>
    </row>
    <row r="169" spans="3:10" ht="23.25">
      <c r="C169" s="39"/>
      <c r="D169" s="39"/>
      <c r="E169" s="39"/>
      <c r="F169" s="39"/>
      <c r="G169" s="39"/>
      <c r="H169" s="39"/>
      <c r="I169" s="39"/>
      <c r="J169" s="39"/>
    </row>
    <row r="170" spans="3:10" ht="23.25">
      <c r="C170" s="39"/>
      <c r="D170" s="39"/>
      <c r="E170" s="39"/>
      <c r="F170" s="39"/>
      <c r="G170" s="39"/>
      <c r="H170" s="39"/>
      <c r="I170" s="39"/>
      <c r="J170" s="39"/>
    </row>
    <row r="171" spans="3:10" ht="23.25">
      <c r="C171" s="39"/>
      <c r="D171" s="39"/>
      <c r="E171" s="39"/>
      <c r="F171" s="39"/>
      <c r="G171" s="39"/>
      <c r="H171" s="39"/>
      <c r="I171" s="39"/>
      <c r="J171" s="39"/>
    </row>
    <row r="172" spans="3:10" ht="23.25">
      <c r="C172" s="39"/>
      <c r="D172" s="39"/>
      <c r="E172" s="39"/>
      <c r="F172" s="39"/>
      <c r="G172" s="39"/>
      <c r="H172" s="39"/>
      <c r="I172" s="39"/>
      <c r="J172" s="39"/>
    </row>
    <row r="173" spans="3:10" ht="23.25">
      <c r="C173" s="39"/>
      <c r="D173" s="39"/>
      <c r="E173" s="39"/>
      <c r="F173" s="39"/>
      <c r="G173" s="39"/>
      <c r="H173" s="39"/>
      <c r="I173" s="39"/>
      <c r="J173" s="39"/>
    </row>
    <row r="174" spans="3:10" ht="23.25">
      <c r="C174" s="39"/>
      <c r="D174" s="39"/>
      <c r="E174" s="39"/>
      <c r="F174" s="39"/>
      <c r="G174" s="39"/>
      <c r="H174" s="39"/>
      <c r="I174" s="39"/>
      <c r="J174" s="39"/>
    </row>
    <row r="175" spans="3:10" ht="23.25">
      <c r="C175" s="39"/>
      <c r="D175" s="39"/>
      <c r="E175" s="39"/>
      <c r="F175" s="39"/>
      <c r="G175" s="39"/>
      <c r="H175" s="39"/>
      <c r="I175" s="39"/>
      <c r="J175" s="39"/>
    </row>
    <row r="176" spans="3:10" ht="23.25">
      <c r="C176" s="39"/>
      <c r="D176" s="39"/>
      <c r="E176" s="39"/>
      <c r="F176" s="39"/>
      <c r="G176" s="39"/>
      <c r="H176" s="39"/>
      <c r="I176" s="39"/>
      <c r="J176" s="39"/>
    </row>
    <row r="177" spans="3:10" ht="23.25">
      <c r="C177" s="39"/>
      <c r="D177" s="39"/>
      <c r="E177" s="39"/>
      <c r="F177" s="39"/>
      <c r="G177" s="39"/>
      <c r="H177" s="39"/>
      <c r="I177" s="39"/>
      <c r="J177" s="39"/>
    </row>
    <row r="178" spans="3:10" ht="23.25">
      <c r="C178" s="39"/>
      <c r="D178" s="39"/>
      <c r="E178" s="39"/>
      <c r="F178" s="39"/>
      <c r="G178" s="39"/>
      <c r="H178" s="39"/>
      <c r="I178" s="39"/>
      <c r="J178" s="39"/>
    </row>
    <row r="179" spans="3:10" ht="23.25">
      <c r="C179" s="39"/>
      <c r="D179" s="39"/>
      <c r="E179" s="39"/>
      <c r="F179" s="39"/>
      <c r="G179" s="39"/>
      <c r="H179" s="39"/>
      <c r="I179" s="39"/>
      <c r="J179" s="39"/>
    </row>
    <row r="180" spans="3:10" ht="23.25">
      <c r="C180" s="39"/>
      <c r="D180" s="39"/>
      <c r="E180" s="39"/>
      <c r="F180" s="39"/>
      <c r="G180" s="39"/>
      <c r="H180" s="39"/>
      <c r="I180" s="39"/>
      <c r="J180" s="39"/>
    </row>
    <row r="181" spans="3:10" ht="23.25">
      <c r="C181" s="39"/>
      <c r="D181" s="39"/>
      <c r="E181" s="39"/>
      <c r="F181" s="39"/>
      <c r="G181" s="39"/>
      <c r="H181" s="39"/>
      <c r="I181" s="39"/>
      <c r="J181" s="39"/>
    </row>
    <row r="182" spans="3:10" ht="23.25">
      <c r="C182" s="39"/>
      <c r="D182" s="39"/>
      <c r="E182" s="39"/>
      <c r="F182" s="39"/>
      <c r="G182" s="39"/>
      <c r="H182" s="39"/>
      <c r="I182" s="39"/>
      <c r="J182" s="39"/>
    </row>
    <row r="183" spans="3:10" ht="23.25">
      <c r="C183" s="39"/>
      <c r="D183" s="39"/>
      <c r="E183" s="39"/>
      <c r="F183" s="39"/>
      <c r="G183" s="39"/>
      <c r="H183" s="39"/>
      <c r="I183" s="39"/>
      <c r="J183" s="39"/>
    </row>
    <row r="184" spans="3:10" ht="23.25">
      <c r="C184" s="39"/>
      <c r="D184" s="39"/>
      <c r="E184" s="39"/>
      <c r="F184" s="39"/>
      <c r="G184" s="39"/>
      <c r="H184" s="39"/>
      <c r="I184" s="39"/>
      <c r="J184" s="39"/>
    </row>
    <row r="185" spans="3:10" ht="23.25">
      <c r="C185" s="39"/>
      <c r="D185" s="39"/>
      <c r="E185" s="39"/>
      <c r="F185" s="39"/>
      <c r="G185" s="39"/>
      <c r="H185" s="39"/>
      <c r="I185" s="39"/>
      <c r="J185" s="39"/>
    </row>
    <row r="186" spans="3:10" ht="23.25">
      <c r="C186" s="39"/>
      <c r="D186" s="39"/>
      <c r="E186" s="39"/>
      <c r="F186" s="39"/>
      <c r="G186" s="39"/>
      <c r="H186" s="39"/>
      <c r="I186" s="39"/>
      <c r="J186" s="39"/>
    </row>
    <row r="187" spans="3:10" ht="23.25">
      <c r="C187" s="39"/>
      <c r="D187" s="39"/>
      <c r="E187" s="39"/>
      <c r="F187" s="39"/>
      <c r="G187" s="39"/>
      <c r="H187" s="39"/>
      <c r="I187" s="39"/>
      <c r="J187" s="39"/>
    </row>
    <row r="188" spans="3:10" ht="23.25">
      <c r="C188" s="39"/>
      <c r="D188" s="39"/>
      <c r="E188" s="39"/>
      <c r="F188" s="39"/>
      <c r="G188" s="39"/>
      <c r="H188" s="39"/>
      <c r="I188" s="39"/>
      <c r="J188" s="39"/>
    </row>
    <row r="189" spans="3:10" ht="23.25">
      <c r="C189" s="39"/>
      <c r="D189" s="39"/>
      <c r="E189" s="39"/>
      <c r="F189" s="39"/>
      <c r="G189" s="39"/>
      <c r="H189" s="39"/>
      <c r="I189" s="39"/>
      <c r="J189" s="39"/>
    </row>
    <row r="190" spans="3:10" ht="23.25">
      <c r="C190" s="39"/>
      <c r="D190" s="39"/>
      <c r="E190" s="39"/>
      <c r="F190" s="39"/>
      <c r="G190" s="39"/>
      <c r="H190" s="39"/>
      <c r="I190" s="39"/>
      <c r="J190" s="39"/>
    </row>
    <row r="191" spans="3:10" ht="23.25">
      <c r="C191" s="39"/>
      <c r="D191" s="39"/>
      <c r="E191" s="39"/>
      <c r="F191" s="39"/>
      <c r="G191" s="39"/>
      <c r="H191" s="39"/>
      <c r="I191" s="39"/>
      <c r="J191" s="39"/>
    </row>
    <row r="192" spans="3:10" ht="23.25">
      <c r="C192" s="39"/>
      <c r="D192" s="39"/>
      <c r="E192" s="39"/>
      <c r="F192" s="39"/>
      <c r="G192" s="39"/>
      <c r="H192" s="39"/>
      <c r="I192" s="39"/>
      <c r="J192" s="39"/>
    </row>
    <row r="193" spans="3:10" ht="23.25">
      <c r="C193" s="39"/>
      <c r="D193" s="39"/>
      <c r="E193" s="39"/>
      <c r="F193" s="39"/>
      <c r="G193" s="39"/>
      <c r="H193" s="39"/>
      <c r="I193" s="39"/>
      <c r="J193" s="39"/>
    </row>
    <row r="194" spans="3:10" ht="23.25">
      <c r="C194" s="39"/>
      <c r="D194" s="39"/>
      <c r="E194" s="39"/>
      <c r="F194" s="39"/>
      <c r="G194" s="39"/>
      <c r="H194" s="39"/>
      <c r="I194" s="39"/>
      <c r="J194" s="39"/>
    </row>
    <row r="195" spans="3:10" ht="23.25">
      <c r="C195" s="39"/>
      <c r="D195" s="39"/>
      <c r="E195" s="39"/>
      <c r="F195" s="39"/>
      <c r="G195" s="39"/>
      <c r="H195" s="39"/>
      <c r="I195" s="39"/>
      <c r="J195" s="39"/>
    </row>
    <row r="196" spans="3:10" ht="23.25">
      <c r="C196" s="39"/>
      <c r="D196" s="39"/>
      <c r="E196" s="39"/>
      <c r="F196" s="39"/>
      <c r="G196" s="39"/>
      <c r="H196" s="39"/>
      <c r="I196" s="39"/>
      <c r="J196" s="39"/>
    </row>
    <row r="197" spans="3:10" ht="23.25">
      <c r="C197" s="39"/>
      <c r="D197" s="39"/>
      <c r="E197" s="39"/>
      <c r="F197" s="39"/>
      <c r="G197" s="39"/>
      <c r="H197" s="39"/>
      <c r="I197" s="39"/>
      <c r="J197" s="39"/>
    </row>
    <row r="198" spans="3:10" ht="23.25">
      <c r="C198" s="39"/>
      <c r="D198" s="39"/>
      <c r="E198" s="39"/>
      <c r="F198" s="39"/>
      <c r="G198" s="39"/>
      <c r="H198" s="39"/>
      <c r="I198" s="39"/>
      <c r="J198" s="39"/>
    </row>
    <row r="199" spans="3:10" ht="23.25">
      <c r="C199" s="39"/>
      <c r="D199" s="39"/>
      <c r="E199" s="39"/>
      <c r="F199" s="39"/>
      <c r="G199" s="39"/>
      <c r="H199" s="39"/>
      <c r="I199" s="39"/>
      <c r="J199" s="39"/>
    </row>
    <row r="200" spans="3:10" ht="23.25">
      <c r="C200" s="39"/>
      <c r="D200" s="39"/>
      <c r="E200" s="39"/>
      <c r="F200" s="39"/>
      <c r="G200" s="39"/>
      <c r="H200" s="39"/>
      <c r="I200" s="39"/>
      <c r="J200" s="39"/>
    </row>
    <row r="201" spans="3:10" ht="23.25">
      <c r="C201" s="39"/>
      <c r="D201" s="39"/>
      <c r="E201" s="39"/>
      <c r="F201" s="39"/>
      <c r="G201" s="39"/>
      <c r="H201" s="39"/>
      <c r="I201" s="39"/>
      <c r="J201" s="39"/>
    </row>
    <row r="202" spans="3:10" ht="23.25">
      <c r="C202" s="39"/>
      <c r="D202" s="39"/>
      <c r="E202" s="39"/>
      <c r="F202" s="39"/>
      <c r="G202" s="39"/>
      <c r="H202" s="39"/>
      <c r="I202" s="39"/>
      <c r="J202" s="39"/>
    </row>
    <row r="203" spans="3:10" ht="23.25">
      <c r="C203" s="39"/>
      <c r="D203" s="39"/>
      <c r="E203" s="39"/>
      <c r="F203" s="39"/>
      <c r="G203" s="39"/>
      <c r="H203" s="39"/>
      <c r="I203" s="39"/>
      <c r="J203" s="39"/>
    </row>
    <row r="204" spans="3:10" ht="23.25">
      <c r="C204" s="39"/>
      <c r="D204" s="39"/>
      <c r="E204" s="39"/>
      <c r="F204" s="39"/>
      <c r="G204" s="39"/>
      <c r="H204" s="39"/>
      <c r="I204" s="39"/>
      <c r="J204" s="39"/>
    </row>
    <row r="205" spans="3:10" ht="23.25">
      <c r="C205" s="39"/>
      <c r="D205" s="39"/>
      <c r="E205" s="39"/>
      <c r="F205" s="39"/>
      <c r="G205" s="39"/>
      <c r="H205" s="39"/>
      <c r="I205" s="39"/>
      <c r="J205" s="39"/>
    </row>
    <row r="206" spans="3:10" ht="23.25">
      <c r="C206" s="39"/>
      <c r="D206" s="39"/>
      <c r="E206" s="39"/>
      <c r="F206" s="39"/>
      <c r="G206" s="39"/>
      <c r="H206" s="39"/>
      <c r="I206" s="39"/>
      <c r="J206" s="39"/>
    </row>
    <row r="207" spans="3:10" ht="23.25">
      <c r="C207" s="39"/>
      <c r="D207" s="39"/>
      <c r="E207" s="39"/>
      <c r="F207" s="39"/>
      <c r="G207" s="39"/>
      <c r="H207" s="39"/>
      <c r="I207" s="39"/>
      <c r="J207" s="39"/>
    </row>
    <row r="208" spans="3:10" ht="23.25">
      <c r="C208" s="39"/>
      <c r="D208" s="39"/>
      <c r="E208" s="39"/>
      <c r="F208" s="39"/>
      <c r="G208" s="39"/>
      <c r="H208" s="39"/>
      <c r="I208" s="39"/>
      <c r="J208" s="39"/>
    </row>
    <row r="209" spans="3:10" ht="23.25">
      <c r="C209" s="39"/>
      <c r="D209" s="39"/>
      <c r="E209" s="39"/>
      <c r="F209" s="39"/>
      <c r="G209" s="39"/>
      <c r="H209" s="39"/>
      <c r="I209" s="39"/>
      <c r="J209" s="39"/>
    </row>
    <row r="210" spans="3:10" ht="23.25">
      <c r="C210" s="39"/>
      <c r="D210" s="39"/>
      <c r="E210" s="39"/>
      <c r="F210" s="39"/>
      <c r="G210" s="39"/>
      <c r="H210" s="39"/>
      <c r="I210" s="39"/>
      <c r="J210" s="39"/>
    </row>
    <row r="211" spans="3:10" ht="23.25">
      <c r="C211" s="39"/>
      <c r="D211" s="39"/>
      <c r="E211" s="39"/>
      <c r="F211" s="39"/>
      <c r="G211" s="39"/>
      <c r="H211" s="39"/>
      <c r="I211" s="39"/>
      <c r="J211" s="39"/>
    </row>
    <row r="212" spans="3:10" ht="23.25">
      <c r="C212" s="39"/>
      <c r="D212" s="39"/>
      <c r="E212" s="39"/>
      <c r="F212" s="39"/>
      <c r="G212" s="39"/>
      <c r="H212" s="39"/>
      <c r="I212" s="39"/>
      <c r="J212" s="39"/>
    </row>
    <row r="213" spans="3:10" ht="23.25">
      <c r="C213" s="39"/>
      <c r="D213" s="39"/>
      <c r="E213" s="39"/>
      <c r="F213" s="39"/>
      <c r="G213" s="39"/>
      <c r="H213" s="39"/>
      <c r="I213" s="39"/>
      <c r="J213" s="39"/>
    </row>
    <row r="214" spans="3:10" ht="23.25">
      <c r="C214" s="39"/>
      <c r="D214" s="39"/>
      <c r="E214" s="39"/>
      <c r="F214" s="39"/>
      <c r="G214" s="39"/>
      <c r="H214" s="39"/>
      <c r="I214" s="39"/>
      <c r="J214" s="39"/>
    </row>
    <row r="215" spans="3:10" ht="23.25">
      <c r="C215" s="39"/>
      <c r="D215" s="39"/>
      <c r="E215" s="39"/>
      <c r="F215" s="39"/>
      <c r="G215" s="39"/>
      <c r="H215" s="39"/>
      <c r="I215" s="39"/>
      <c r="J215" s="39"/>
    </row>
    <row r="216" spans="3:10" ht="23.25">
      <c r="C216" s="39"/>
      <c r="D216" s="39"/>
      <c r="E216" s="39"/>
      <c r="F216" s="39"/>
      <c r="G216" s="39"/>
      <c r="H216" s="39"/>
      <c r="I216" s="39"/>
      <c r="J216" s="39"/>
    </row>
    <row r="217" spans="3:10" ht="23.25">
      <c r="C217" s="39"/>
      <c r="D217" s="39"/>
      <c r="E217" s="39"/>
      <c r="F217" s="39"/>
      <c r="G217" s="39"/>
      <c r="H217" s="39"/>
      <c r="I217" s="39"/>
      <c r="J217" s="39"/>
    </row>
    <row r="218" spans="3:10" ht="23.25">
      <c r="C218" s="39"/>
      <c r="D218" s="39"/>
      <c r="E218" s="39"/>
      <c r="F218" s="39"/>
      <c r="G218" s="39"/>
      <c r="H218" s="39"/>
      <c r="I218" s="39"/>
      <c r="J218" s="39"/>
    </row>
    <row r="219" spans="3:10" ht="23.25">
      <c r="C219" s="39"/>
      <c r="D219" s="39"/>
      <c r="E219" s="39"/>
      <c r="F219" s="39"/>
      <c r="G219" s="39"/>
      <c r="H219" s="39"/>
      <c r="I219" s="39"/>
      <c r="J219" s="39"/>
    </row>
    <row r="220" spans="3:10" ht="23.25">
      <c r="C220" s="39"/>
      <c r="D220" s="39"/>
      <c r="E220" s="39"/>
      <c r="F220" s="39"/>
      <c r="G220" s="39"/>
      <c r="H220" s="39"/>
      <c r="I220" s="39"/>
      <c r="J220" s="39"/>
    </row>
    <row r="221" spans="3:10" ht="23.25">
      <c r="C221" s="39"/>
      <c r="D221" s="39"/>
      <c r="E221" s="39"/>
      <c r="F221" s="39"/>
      <c r="G221" s="39"/>
      <c r="H221" s="39"/>
      <c r="I221" s="39"/>
      <c r="J221" s="39"/>
    </row>
    <row r="222" spans="3:10" ht="23.25">
      <c r="C222" s="39"/>
      <c r="D222" s="39"/>
      <c r="E222" s="39"/>
      <c r="F222" s="39"/>
      <c r="G222" s="39"/>
      <c r="H222" s="39"/>
      <c r="I222" s="39"/>
      <c r="J222" s="39"/>
    </row>
    <row r="223" spans="3:10" ht="23.25">
      <c r="C223" s="39"/>
      <c r="D223" s="39"/>
      <c r="E223" s="39"/>
      <c r="F223" s="39"/>
      <c r="G223" s="39"/>
      <c r="H223" s="39"/>
      <c r="I223" s="39"/>
      <c r="J223" s="39"/>
    </row>
    <row r="224" spans="3:10" ht="23.25">
      <c r="C224" s="39"/>
      <c r="D224" s="39"/>
      <c r="E224" s="39"/>
      <c r="F224" s="39"/>
      <c r="G224" s="39"/>
      <c r="H224" s="39"/>
      <c r="I224" s="39"/>
      <c r="J224" s="39"/>
    </row>
    <row r="225" spans="3:10" ht="23.25">
      <c r="C225" s="39"/>
      <c r="D225" s="39"/>
      <c r="E225" s="39"/>
      <c r="F225" s="39"/>
      <c r="G225" s="39"/>
      <c r="H225" s="39"/>
      <c r="I225" s="39"/>
      <c r="J225" s="39"/>
    </row>
    <row r="226" spans="3:10" ht="23.25">
      <c r="C226" s="39"/>
      <c r="D226" s="39"/>
      <c r="E226" s="39"/>
      <c r="F226" s="39"/>
      <c r="G226" s="39"/>
      <c r="H226" s="39"/>
      <c r="I226" s="39"/>
      <c r="J226" s="39"/>
    </row>
    <row r="227" spans="3:10" ht="23.25">
      <c r="C227" s="39"/>
      <c r="D227" s="39"/>
      <c r="E227" s="39"/>
      <c r="F227" s="39"/>
      <c r="G227" s="39"/>
      <c r="H227" s="39"/>
      <c r="I227" s="39"/>
      <c r="J227" s="39"/>
    </row>
    <row r="228" spans="3:10" ht="23.25">
      <c r="C228" s="39"/>
      <c r="D228" s="39"/>
      <c r="E228" s="39"/>
      <c r="F228" s="39"/>
      <c r="G228" s="39"/>
      <c r="H228" s="39"/>
      <c r="I228" s="39"/>
      <c r="J228" s="39"/>
    </row>
    <row r="229" spans="3:10" ht="23.25">
      <c r="C229" s="39"/>
      <c r="D229" s="39"/>
      <c r="E229" s="39"/>
      <c r="F229" s="39"/>
      <c r="G229" s="39"/>
      <c r="H229" s="39"/>
      <c r="I229" s="39"/>
      <c r="J229" s="39"/>
    </row>
    <row r="230" spans="3:10" ht="23.25">
      <c r="C230" s="39"/>
      <c r="D230" s="39"/>
      <c r="E230" s="39"/>
      <c r="F230" s="39"/>
      <c r="G230" s="39"/>
      <c r="H230" s="39"/>
      <c r="I230" s="39"/>
      <c r="J230" s="39"/>
    </row>
    <row r="231" spans="3:10" ht="23.25">
      <c r="C231" s="39"/>
      <c r="D231" s="39"/>
      <c r="E231" s="39"/>
      <c r="F231" s="39"/>
      <c r="G231" s="39"/>
      <c r="H231" s="39"/>
      <c r="I231" s="39"/>
      <c r="J231" s="39"/>
    </row>
    <row r="232" spans="3:10" ht="23.25">
      <c r="C232" s="39"/>
      <c r="D232" s="39"/>
      <c r="E232" s="39"/>
      <c r="F232" s="39"/>
      <c r="G232" s="39"/>
      <c r="H232" s="39"/>
      <c r="I232" s="39"/>
      <c r="J232" s="39"/>
    </row>
    <row r="233" spans="3:10" ht="23.25">
      <c r="C233" s="39"/>
      <c r="D233" s="39"/>
      <c r="E233" s="39"/>
      <c r="F233" s="39"/>
      <c r="G233" s="39"/>
      <c r="H233" s="39"/>
      <c r="I233" s="39"/>
      <c r="J233" s="39"/>
    </row>
    <row r="234" spans="3:10" ht="23.25">
      <c r="C234" s="39"/>
      <c r="D234" s="39"/>
      <c r="E234" s="39"/>
      <c r="F234" s="39"/>
      <c r="G234" s="39"/>
      <c r="H234" s="39"/>
      <c r="I234" s="39"/>
      <c r="J234" s="39"/>
    </row>
    <row r="235" spans="3:10" ht="23.25">
      <c r="C235" s="39"/>
      <c r="D235" s="39"/>
      <c r="E235" s="39"/>
      <c r="F235" s="39"/>
      <c r="G235" s="39"/>
      <c r="H235" s="39"/>
      <c r="I235" s="39"/>
      <c r="J235" s="39"/>
    </row>
    <row r="236" spans="3:10" ht="23.25">
      <c r="C236" s="39"/>
      <c r="D236" s="39"/>
      <c r="E236" s="39"/>
      <c r="F236" s="39"/>
      <c r="G236" s="39"/>
      <c r="H236" s="39"/>
      <c r="I236" s="39"/>
      <c r="J236" s="39"/>
    </row>
    <row r="237" spans="3:10" ht="23.25">
      <c r="C237" s="39"/>
      <c r="D237" s="39"/>
      <c r="E237" s="39"/>
      <c r="F237" s="39"/>
      <c r="G237" s="39"/>
      <c r="H237" s="39"/>
      <c r="I237" s="39"/>
      <c r="J237" s="39"/>
    </row>
    <row r="238" spans="3:10" ht="23.25">
      <c r="C238" s="39"/>
      <c r="D238" s="39"/>
      <c r="E238" s="39"/>
      <c r="F238" s="39"/>
      <c r="G238" s="39"/>
      <c r="H238" s="39"/>
      <c r="I238" s="39"/>
      <c r="J238" s="39"/>
    </row>
    <row r="239" spans="3:10" ht="23.25">
      <c r="C239" s="39"/>
      <c r="D239" s="39"/>
      <c r="E239" s="39"/>
      <c r="F239" s="39"/>
      <c r="G239" s="39"/>
      <c r="H239" s="39"/>
      <c r="I239" s="39"/>
      <c r="J239" s="39"/>
    </row>
    <row r="240" spans="3:10" ht="23.25">
      <c r="C240" s="39"/>
      <c r="D240" s="39"/>
      <c r="E240" s="39"/>
      <c r="F240" s="39"/>
      <c r="G240" s="39"/>
      <c r="H240" s="39"/>
      <c r="I240" s="39"/>
      <c r="J240" s="39"/>
    </row>
  </sheetData>
  <mergeCells count="7">
    <mergeCell ref="A74:B74"/>
    <mergeCell ref="A75:B75"/>
    <mergeCell ref="A76:B76"/>
    <mergeCell ref="A9:B9"/>
    <mergeCell ref="A71:B71"/>
    <mergeCell ref="A72:B72"/>
    <mergeCell ref="A73:B73"/>
  </mergeCells>
  <printOptions/>
  <pageMargins left="1.26" right="0.75" top="0.79" bottom="0.54" header="0.4921259845" footer="0.37"/>
  <pageSetup horizontalDpi="600" verticalDpi="600" orientation="portrait" paperSize="9" scale="39" r:id="rId1"/>
  <colBreaks count="1" manualBreakCount="1">
    <brk id="6" max="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89"/>
  <sheetViews>
    <sheetView workbookViewId="0" topLeftCell="D1">
      <selection activeCell="D27" sqref="D27"/>
    </sheetView>
  </sheetViews>
  <sheetFormatPr defaultColWidth="9.140625" defaultRowHeight="12.75"/>
  <cols>
    <col min="1" max="1" width="14.8515625" style="4" customWidth="1"/>
    <col min="2" max="2" width="8.00390625" style="4" customWidth="1"/>
    <col min="3" max="3" width="82.421875" style="4" customWidth="1"/>
    <col min="4" max="4" width="30.421875" style="4" customWidth="1"/>
    <col min="5" max="5" width="32.28125" style="4" customWidth="1"/>
    <col min="6" max="6" width="23.57421875" style="4" customWidth="1"/>
    <col min="7" max="7" width="14.7109375" style="4" customWidth="1"/>
    <col min="8" max="8" width="19.57421875" style="4" bestFit="1" customWidth="1"/>
    <col min="9" max="16384" width="9.140625" style="4" customWidth="1"/>
  </cols>
  <sheetData>
    <row r="1" ht="23.25">
      <c r="A1" s="1" t="s">
        <v>0</v>
      </c>
    </row>
    <row r="2" spans="1:4" ht="23.25">
      <c r="A2" s="1" t="s">
        <v>1</v>
      </c>
      <c r="D2" s="39"/>
    </row>
    <row r="3" spans="1:4" ht="23.25">
      <c r="A3" s="1" t="s">
        <v>2</v>
      </c>
      <c r="C3" s="64"/>
      <c r="D3" s="67"/>
    </row>
    <row r="4" spans="1:4" ht="23.25">
      <c r="A4" s="1"/>
      <c r="C4" s="64"/>
      <c r="D4" s="67"/>
    </row>
    <row r="5" spans="1:7" ht="47.25" customHeight="1">
      <c r="A5" s="2" t="s">
        <v>213</v>
      </c>
      <c r="B5" s="3" t="s">
        <v>222</v>
      </c>
      <c r="C5" s="68"/>
      <c r="D5" s="68"/>
      <c r="E5" s="68"/>
      <c r="F5" s="68"/>
      <c r="G5" s="68"/>
    </row>
    <row r="6" spans="1:4" ht="23.25">
      <c r="A6" s="2" t="s">
        <v>68</v>
      </c>
      <c r="B6" s="64"/>
      <c r="C6" s="64"/>
      <c r="D6" s="67"/>
    </row>
    <row r="7" ht="23.25">
      <c r="D7" s="69"/>
    </row>
    <row r="8" spans="1:7" ht="23.25">
      <c r="A8" s="5"/>
      <c r="B8" s="6"/>
      <c r="C8" s="7"/>
      <c r="D8" s="8" t="s">
        <v>4</v>
      </c>
      <c r="E8" s="8" t="s">
        <v>216</v>
      </c>
      <c r="F8" s="8" t="s">
        <v>5</v>
      </c>
      <c r="G8" s="8" t="s">
        <v>6</v>
      </c>
    </row>
    <row r="9" spans="1:7" ht="23.25">
      <c r="A9" s="87" t="s">
        <v>69</v>
      </c>
      <c r="B9" s="88"/>
      <c r="C9" s="89"/>
      <c r="D9" s="9" t="s">
        <v>8</v>
      </c>
      <c r="E9" s="9" t="s">
        <v>217</v>
      </c>
      <c r="F9" s="9" t="s">
        <v>215</v>
      </c>
      <c r="G9" s="9" t="s">
        <v>9</v>
      </c>
    </row>
    <row r="10" spans="1:7" ht="23.25">
      <c r="A10" s="10"/>
      <c r="B10" s="11"/>
      <c r="C10" s="12" t="s">
        <v>10</v>
      </c>
      <c r="D10" s="9">
        <v>2014</v>
      </c>
      <c r="E10" s="13" t="s">
        <v>218</v>
      </c>
      <c r="F10" s="13">
        <v>2014</v>
      </c>
      <c r="G10" s="9">
        <v>2014</v>
      </c>
    </row>
    <row r="11" spans="1:7" ht="19.5" customHeight="1">
      <c r="A11" s="14" t="s">
        <v>70</v>
      </c>
      <c r="B11" s="15" t="s">
        <v>71</v>
      </c>
      <c r="C11" s="16" t="s">
        <v>72</v>
      </c>
      <c r="D11" s="17">
        <f>D12+D19+D21+D24+D28+D32+D36+D43+D49</f>
        <v>15112701</v>
      </c>
      <c r="E11" s="18">
        <f>E12+E19+E21+E24+E28+E32+E36+E43+E49</f>
        <v>15463756.42</v>
      </c>
      <c r="F11" s="18">
        <f>F12+F19+F21+F24+F28+F32+F36+F43+F49</f>
        <v>5307549.0200000005</v>
      </c>
      <c r="G11" s="19">
        <f>F11*100/E11</f>
        <v>34.32250790716995</v>
      </c>
    </row>
    <row r="12" spans="1:9" ht="19.5" customHeight="1">
      <c r="A12" s="20" t="s">
        <v>73</v>
      </c>
      <c r="B12" s="20" t="s">
        <v>74</v>
      </c>
      <c r="C12" s="20" t="s">
        <v>75</v>
      </c>
      <c r="D12" s="21">
        <f>D13+D14+D15+D16+D17+D18</f>
        <v>3027082</v>
      </c>
      <c r="E12" s="22">
        <f>E13+E14+E15+E16+E17+E18</f>
        <v>3048695.7600000002</v>
      </c>
      <c r="F12" s="22">
        <f>F13+F14+F15+F16+F17+F18</f>
        <v>1122104.5999999999</v>
      </c>
      <c r="G12" s="23">
        <f>F12*100/E12</f>
        <v>36.80605374673397</v>
      </c>
      <c r="H12" s="39"/>
      <c r="I12" s="39"/>
    </row>
    <row r="13" spans="1:9" ht="19.5" customHeight="1">
      <c r="A13" s="24" t="s">
        <v>76</v>
      </c>
      <c r="B13" s="24" t="s">
        <v>76</v>
      </c>
      <c r="C13" s="25" t="s">
        <v>77</v>
      </c>
      <c r="D13" s="26">
        <f>54524+12175+49000+259990+28500+2102313+15000</f>
        <v>2521502</v>
      </c>
      <c r="E13" s="27">
        <f>54524+12175+49000+259990+28500+2102313+15000+111.22+2000-2880+100-5000+25000</f>
        <v>2540833.22</v>
      </c>
      <c r="F13" s="27">
        <v>954415.21</v>
      </c>
      <c r="G13" s="23">
        <f aca="true" t="shared" si="0" ref="G13:G76">F13*100/E13</f>
        <v>37.5630797994683</v>
      </c>
      <c r="H13" s="39"/>
      <c r="I13" s="39"/>
    </row>
    <row r="14" spans="1:9" ht="19.5" customHeight="1">
      <c r="A14" s="24" t="s">
        <v>78</v>
      </c>
      <c r="B14" s="24" t="s">
        <v>78</v>
      </c>
      <c r="C14" s="28" t="s">
        <v>79</v>
      </c>
      <c r="D14" s="26">
        <v>58550</v>
      </c>
      <c r="E14" s="27">
        <v>58550</v>
      </c>
      <c r="F14" s="27">
        <v>22051.05</v>
      </c>
      <c r="G14" s="23">
        <f t="shared" si="0"/>
        <v>37.661912894961574</v>
      </c>
      <c r="H14" s="39"/>
      <c r="I14" s="39"/>
    </row>
    <row r="15" spans="1:9" ht="19.5" customHeight="1">
      <c r="A15" s="24" t="s">
        <v>80</v>
      </c>
      <c r="B15" s="24" t="s">
        <v>81</v>
      </c>
      <c r="C15" s="28" t="s">
        <v>82</v>
      </c>
      <c r="D15" s="26">
        <v>105050</v>
      </c>
      <c r="E15" s="27">
        <f>105050+1775.26+3445.34</f>
        <v>110270.59999999999</v>
      </c>
      <c r="F15" s="27">
        <v>41079.35</v>
      </c>
      <c r="G15" s="23">
        <f t="shared" si="0"/>
        <v>37.25322071340865</v>
      </c>
      <c r="H15" s="39"/>
      <c r="I15" s="39"/>
    </row>
    <row r="16" spans="1:9" ht="19.5" customHeight="1">
      <c r="A16" s="24" t="s">
        <v>83</v>
      </c>
      <c r="B16" s="24" t="s">
        <v>84</v>
      </c>
      <c r="C16" s="28" t="s">
        <v>85</v>
      </c>
      <c r="D16" s="26">
        <v>195000</v>
      </c>
      <c r="E16" s="27">
        <v>195000</v>
      </c>
      <c r="F16" s="27">
        <v>58421.83</v>
      </c>
      <c r="G16" s="23">
        <f t="shared" si="0"/>
        <v>29.95991282051282</v>
      </c>
      <c r="H16" s="39"/>
      <c r="I16" s="39"/>
    </row>
    <row r="17" spans="1:9" ht="19.5" customHeight="1">
      <c r="A17" s="24" t="s">
        <v>86</v>
      </c>
      <c r="B17" s="24" t="s">
        <v>84</v>
      </c>
      <c r="C17" s="28" t="s">
        <v>87</v>
      </c>
      <c r="D17" s="26">
        <v>28980</v>
      </c>
      <c r="E17" s="27">
        <f>28980+61.94</f>
        <v>29041.94</v>
      </c>
      <c r="F17" s="27">
        <v>9758.16</v>
      </c>
      <c r="G17" s="23">
        <f t="shared" si="0"/>
        <v>33.60023469506514</v>
      </c>
      <c r="H17" s="39"/>
      <c r="I17" s="39"/>
    </row>
    <row r="18" spans="1:9" ht="19.5" customHeight="1">
      <c r="A18" s="24" t="s">
        <v>88</v>
      </c>
      <c r="B18" s="24" t="s">
        <v>89</v>
      </c>
      <c r="C18" s="28" t="s">
        <v>90</v>
      </c>
      <c r="D18" s="26">
        <f>85000+18000+15000</f>
        <v>118000</v>
      </c>
      <c r="E18" s="27">
        <f>85000+18000+15000-3000</f>
        <v>115000</v>
      </c>
      <c r="F18" s="27">
        <v>36379</v>
      </c>
      <c r="G18" s="23">
        <f t="shared" si="0"/>
        <v>31.633913043478262</v>
      </c>
      <c r="H18" s="39"/>
      <c r="I18" s="39"/>
    </row>
    <row r="19" spans="1:9" ht="19.5" customHeight="1">
      <c r="A19" s="20" t="s">
        <v>91</v>
      </c>
      <c r="B19" s="20" t="s">
        <v>92</v>
      </c>
      <c r="C19" s="29" t="s">
        <v>93</v>
      </c>
      <c r="D19" s="21">
        <f>SUM(D20)</f>
        <v>3500</v>
      </c>
      <c r="E19" s="22">
        <f>SUM(E20)</f>
        <v>3500</v>
      </c>
      <c r="F19" s="22">
        <f>SUM(F20)</f>
        <v>232.93</v>
      </c>
      <c r="G19" s="23">
        <f t="shared" si="0"/>
        <v>6.655142857142857</v>
      </c>
      <c r="H19" s="39"/>
      <c r="I19" s="39"/>
    </row>
    <row r="20" spans="1:9" ht="19.5" customHeight="1">
      <c r="A20" s="24" t="s">
        <v>94</v>
      </c>
      <c r="B20" s="24" t="s">
        <v>95</v>
      </c>
      <c r="C20" s="28" t="s">
        <v>96</v>
      </c>
      <c r="D20" s="26">
        <v>3500</v>
      </c>
      <c r="E20" s="27">
        <v>3500</v>
      </c>
      <c r="F20" s="27">
        <v>232.93</v>
      </c>
      <c r="G20" s="23">
        <f t="shared" si="0"/>
        <v>6.655142857142857</v>
      </c>
      <c r="H20" s="39"/>
      <c r="I20" s="39"/>
    </row>
    <row r="21" spans="1:9" ht="19.5" customHeight="1">
      <c r="A21" s="20" t="s">
        <v>97</v>
      </c>
      <c r="B21" s="20" t="s">
        <v>98</v>
      </c>
      <c r="C21" s="29" t="s">
        <v>99</v>
      </c>
      <c r="D21" s="21">
        <f>SUM(D22:D23)</f>
        <v>106330</v>
      </c>
      <c r="E21" s="22">
        <f>SUM(E22:E23)</f>
        <v>106380</v>
      </c>
      <c r="F21" s="22">
        <f>SUM(F22:F23)</f>
        <v>39518.16</v>
      </c>
      <c r="G21" s="23">
        <f t="shared" si="0"/>
        <v>37.14811054709532</v>
      </c>
      <c r="H21" s="39"/>
      <c r="I21" s="39"/>
    </row>
    <row r="22" spans="1:9" ht="19.5" customHeight="1">
      <c r="A22" s="24" t="s">
        <v>100</v>
      </c>
      <c r="B22" s="24" t="s">
        <v>95</v>
      </c>
      <c r="C22" s="28" t="s">
        <v>101</v>
      </c>
      <c r="D22" s="26">
        <v>410</v>
      </c>
      <c r="E22" s="27">
        <v>410</v>
      </c>
      <c r="F22" s="27">
        <v>0</v>
      </c>
      <c r="G22" s="23">
        <f t="shared" si="0"/>
        <v>0</v>
      </c>
      <c r="H22" s="39"/>
      <c r="I22" s="39"/>
    </row>
    <row r="23" spans="1:9" ht="19.5" customHeight="1">
      <c r="A23" s="24" t="s">
        <v>102</v>
      </c>
      <c r="B23" s="24" t="s">
        <v>84</v>
      </c>
      <c r="C23" s="28" t="s">
        <v>103</v>
      </c>
      <c r="D23" s="26">
        <v>105920</v>
      </c>
      <c r="E23" s="27">
        <f>105920+50</f>
        <v>105970</v>
      </c>
      <c r="F23" s="27">
        <v>39518.16</v>
      </c>
      <c r="G23" s="23">
        <f t="shared" si="0"/>
        <v>37.29183731244692</v>
      </c>
      <c r="H23" s="39"/>
      <c r="I23" s="39"/>
    </row>
    <row r="24" spans="1:9" ht="19.5" customHeight="1">
      <c r="A24" s="20" t="s">
        <v>104</v>
      </c>
      <c r="B24" s="20" t="s">
        <v>105</v>
      </c>
      <c r="C24" s="29" t="s">
        <v>106</v>
      </c>
      <c r="D24" s="21">
        <f>SUM(D25:D27)</f>
        <v>664807</v>
      </c>
      <c r="E24" s="22">
        <f>SUM(E25:E27)</f>
        <v>658614.74</v>
      </c>
      <c r="F24" s="22">
        <f>SUM(F25:F27)</f>
        <v>118234.37999999999</v>
      </c>
      <c r="G24" s="23">
        <f t="shared" si="0"/>
        <v>17.951979027982276</v>
      </c>
      <c r="H24" s="39"/>
      <c r="I24" s="39"/>
    </row>
    <row r="25" spans="1:9" ht="19.5" customHeight="1">
      <c r="A25" s="24" t="s">
        <v>107</v>
      </c>
      <c r="B25" s="24" t="s">
        <v>108</v>
      </c>
      <c r="C25" s="28" t="s">
        <v>109</v>
      </c>
      <c r="D25" s="26">
        <f>10000+600+500+5400</f>
        <v>16500</v>
      </c>
      <c r="E25" s="27">
        <f>10000+600+500+5400</f>
        <v>16500</v>
      </c>
      <c r="F25" s="27">
        <v>351.73</v>
      </c>
      <c r="G25" s="23">
        <f t="shared" si="0"/>
        <v>2.1316969696969696</v>
      </c>
      <c r="H25" s="39"/>
      <c r="I25" s="39"/>
    </row>
    <row r="26" spans="1:9" ht="19.5" customHeight="1">
      <c r="A26" s="24" t="s">
        <v>110</v>
      </c>
      <c r="B26" s="24" t="s">
        <v>108</v>
      </c>
      <c r="C26" s="28" t="s">
        <v>111</v>
      </c>
      <c r="D26" s="26">
        <v>181600</v>
      </c>
      <c r="E26" s="27">
        <f>181600+177.74+2630</f>
        <v>184407.74</v>
      </c>
      <c r="F26" s="27">
        <v>67642.31</v>
      </c>
      <c r="G26" s="23">
        <f t="shared" si="0"/>
        <v>36.68084105363474</v>
      </c>
      <c r="H26" s="39"/>
      <c r="I26" s="39"/>
    </row>
    <row r="27" spans="1:9" ht="19.5" customHeight="1">
      <c r="A27" s="24" t="s">
        <v>108</v>
      </c>
      <c r="B27" s="24" t="s">
        <v>112</v>
      </c>
      <c r="C27" s="28" t="s">
        <v>113</v>
      </c>
      <c r="D27" s="26">
        <f>411707+5000+50000</f>
        <v>466707</v>
      </c>
      <c r="E27" s="27">
        <f>411707+5000+50000-9000</f>
        <v>457707</v>
      </c>
      <c r="F27" s="27">
        <v>50240.34</v>
      </c>
      <c r="G27" s="23">
        <f t="shared" si="0"/>
        <v>10.97652865260964</v>
      </c>
      <c r="H27" s="39"/>
      <c r="I27" s="39"/>
    </row>
    <row r="28" spans="1:9" ht="19.5" customHeight="1">
      <c r="A28" s="20" t="s">
        <v>114</v>
      </c>
      <c r="B28" s="20" t="s">
        <v>115</v>
      </c>
      <c r="C28" s="29" t="s">
        <v>116</v>
      </c>
      <c r="D28" s="21">
        <f>SUM(D29:D31)</f>
        <v>138270</v>
      </c>
      <c r="E28" s="22">
        <f>SUM(E29:E31)</f>
        <v>138270</v>
      </c>
      <c r="F28" s="22">
        <f>SUM(F29:F31)</f>
        <v>21910.739999999998</v>
      </c>
      <c r="G28" s="23">
        <f t="shared" si="0"/>
        <v>15.84634410935127</v>
      </c>
      <c r="H28" s="39"/>
      <c r="I28" s="39"/>
    </row>
    <row r="29" spans="1:9" ht="19.5" customHeight="1">
      <c r="A29" s="24" t="s">
        <v>112</v>
      </c>
      <c r="B29" s="24" t="s">
        <v>117</v>
      </c>
      <c r="C29" s="28" t="s">
        <v>118</v>
      </c>
      <c r="D29" s="26">
        <f>36270+3000+20000+3000</f>
        <v>62270</v>
      </c>
      <c r="E29" s="27">
        <f>36270+3000+20000+3000</f>
        <v>62270</v>
      </c>
      <c r="F29" s="27">
        <v>16606.76</v>
      </c>
      <c r="G29" s="23">
        <f t="shared" si="0"/>
        <v>26.668957764573626</v>
      </c>
      <c r="H29" s="39"/>
      <c r="I29" s="39"/>
    </row>
    <row r="30" spans="1:9" ht="19.5" customHeight="1">
      <c r="A30" s="24" t="s">
        <v>119</v>
      </c>
      <c r="B30" s="24" t="s">
        <v>120</v>
      </c>
      <c r="C30" s="28" t="s">
        <v>121</v>
      </c>
      <c r="D30" s="26">
        <v>22500</v>
      </c>
      <c r="E30" s="27">
        <v>22500</v>
      </c>
      <c r="F30" s="27">
        <v>2016</v>
      </c>
      <c r="G30" s="23">
        <f t="shared" si="0"/>
        <v>8.96</v>
      </c>
      <c r="H30" s="39"/>
      <c r="I30" s="39"/>
    </row>
    <row r="31" spans="1:9" ht="19.5" customHeight="1">
      <c r="A31" s="24" t="s">
        <v>122</v>
      </c>
      <c r="B31" s="24" t="s">
        <v>84</v>
      </c>
      <c r="C31" s="28" t="s">
        <v>123</v>
      </c>
      <c r="D31" s="26">
        <f>52500+1000</f>
        <v>53500</v>
      </c>
      <c r="E31" s="27">
        <f>52500+1000</f>
        <v>53500</v>
      </c>
      <c r="F31" s="27">
        <v>3287.98</v>
      </c>
      <c r="G31" s="23">
        <f t="shared" si="0"/>
        <v>6.145757009345794</v>
      </c>
      <c r="H31" s="39"/>
      <c r="I31" s="39"/>
    </row>
    <row r="32" spans="1:9" ht="19.5" customHeight="1">
      <c r="A32" s="20" t="s">
        <v>124</v>
      </c>
      <c r="B32" s="20" t="s">
        <v>125</v>
      </c>
      <c r="C32" s="29" t="s">
        <v>126</v>
      </c>
      <c r="D32" s="21">
        <f>SUM(D33:D35)</f>
        <v>2962860</v>
      </c>
      <c r="E32" s="22">
        <f>SUM(E33:E35)</f>
        <v>2963661.58</v>
      </c>
      <c r="F32" s="22">
        <f>SUM(F33:F35)</f>
        <v>1098895.12</v>
      </c>
      <c r="G32" s="23">
        <f t="shared" si="0"/>
        <v>37.07896770048894</v>
      </c>
      <c r="H32" s="56"/>
      <c r="I32" s="56"/>
    </row>
    <row r="33" spans="1:9" ht="19.5" customHeight="1">
      <c r="A33" s="24" t="s">
        <v>127</v>
      </c>
      <c r="B33" s="24" t="s">
        <v>117</v>
      </c>
      <c r="C33" s="28" t="s">
        <v>128</v>
      </c>
      <c r="D33" s="26">
        <v>16399</v>
      </c>
      <c r="E33" s="27">
        <f>16399+123.56</f>
        <v>16522.56</v>
      </c>
      <c r="F33" s="27">
        <v>5394.75</v>
      </c>
      <c r="G33" s="23">
        <f t="shared" si="0"/>
        <v>32.65081198071001</v>
      </c>
      <c r="H33" s="56"/>
      <c r="I33" s="56"/>
    </row>
    <row r="34" spans="1:11" ht="19.5" customHeight="1">
      <c r="A34" s="24" t="s">
        <v>129</v>
      </c>
      <c r="B34" s="24" t="s">
        <v>95</v>
      </c>
      <c r="C34" s="30" t="s">
        <v>199</v>
      </c>
      <c r="D34" s="26">
        <v>2000000</v>
      </c>
      <c r="E34" s="27">
        <f>2000000+678.02</f>
        <v>2000678.02</v>
      </c>
      <c r="F34" s="27">
        <f>833333.35+678.02</f>
        <v>834011.37</v>
      </c>
      <c r="G34" s="23">
        <f t="shared" si="0"/>
        <v>41.686436381202405</v>
      </c>
      <c r="H34" s="56"/>
      <c r="I34" s="56"/>
      <c r="J34" s="39"/>
      <c r="K34" s="39"/>
    </row>
    <row r="35" spans="1:11" ht="19.5" customHeight="1">
      <c r="A35" s="24" t="s">
        <v>130</v>
      </c>
      <c r="B35" s="24" t="s">
        <v>84</v>
      </c>
      <c r="C35" s="28" t="s">
        <v>131</v>
      </c>
      <c r="D35" s="26">
        <f>910761+35700</f>
        <v>946461</v>
      </c>
      <c r="E35" s="27">
        <f>910761+35700</f>
        <v>946461</v>
      </c>
      <c r="F35" s="27">
        <v>259489</v>
      </c>
      <c r="G35" s="23">
        <f t="shared" si="0"/>
        <v>27.41676624816025</v>
      </c>
      <c r="H35" s="56"/>
      <c r="I35" s="56"/>
      <c r="J35" s="39"/>
      <c r="K35" s="39"/>
    </row>
    <row r="36" spans="1:11" ht="19.5" customHeight="1">
      <c r="A36" s="20" t="s">
        <v>132</v>
      </c>
      <c r="B36" s="20" t="s">
        <v>133</v>
      </c>
      <c r="C36" s="29" t="s">
        <v>134</v>
      </c>
      <c r="D36" s="21">
        <f>SUM(D37:D42)</f>
        <v>1087753</v>
      </c>
      <c r="E36" s="22">
        <f>SUM(E37:E42)</f>
        <v>1085753</v>
      </c>
      <c r="F36" s="22">
        <f>SUM(F37:F42)</f>
        <v>382819.3400000001</v>
      </c>
      <c r="G36" s="23">
        <f t="shared" si="0"/>
        <v>35.258418811645015</v>
      </c>
      <c r="H36" s="56"/>
      <c r="I36" s="56"/>
      <c r="J36" s="39"/>
      <c r="K36" s="39"/>
    </row>
    <row r="37" spans="1:11" ht="19.5" customHeight="1">
      <c r="A37" s="24" t="s">
        <v>135</v>
      </c>
      <c r="B37" s="24" t="s">
        <v>117</v>
      </c>
      <c r="C37" s="28" t="s">
        <v>136</v>
      </c>
      <c r="D37" s="26">
        <v>16100</v>
      </c>
      <c r="E37" s="27">
        <v>16100</v>
      </c>
      <c r="F37" s="31">
        <v>939.94</v>
      </c>
      <c r="G37" s="23">
        <f t="shared" si="0"/>
        <v>5.838136645962733</v>
      </c>
      <c r="H37" s="56"/>
      <c r="I37" s="56"/>
      <c r="J37" s="39"/>
      <c r="K37" s="39"/>
    </row>
    <row r="38" spans="1:11" ht="19.5" customHeight="1">
      <c r="A38" s="24" t="s">
        <v>137</v>
      </c>
      <c r="B38" s="24" t="s">
        <v>117</v>
      </c>
      <c r="C38" s="28" t="s">
        <v>34</v>
      </c>
      <c r="D38" s="26">
        <v>18800</v>
      </c>
      <c r="E38" s="27">
        <v>18800</v>
      </c>
      <c r="F38" s="31">
        <v>8331.1</v>
      </c>
      <c r="G38" s="23">
        <f t="shared" si="0"/>
        <v>44.31436170212766</v>
      </c>
      <c r="H38" s="56"/>
      <c r="I38" s="56"/>
      <c r="J38" s="39"/>
      <c r="K38" s="39"/>
    </row>
    <row r="39" spans="1:11" ht="19.5" customHeight="1">
      <c r="A39" s="24" t="s">
        <v>138</v>
      </c>
      <c r="B39" s="24" t="s">
        <v>95</v>
      </c>
      <c r="C39" s="28" t="s">
        <v>37</v>
      </c>
      <c r="D39" s="26">
        <v>500800</v>
      </c>
      <c r="E39" s="27">
        <v>500800</v>
      </c>
      <c r="F39" s="31">
        <v>170038.9</v>
      </c>
      <c r="G39" s="23">
        <f t="shared" si="0"/>
        <v>33.953454472843454</v>
      </c>
      <c r="H39" s="73"/>
      <c r="I39" s="56"/>
      <c r="J39" s="39"/>
      <c r="K39" s="39"/>
    </row>
    <row r="40" spans="1:11" ht="19.5" customHeight="1">
      <c r="A40" s="24" t="s">
        <v>139</v>
      </c>
      <c r="B40" s="24" t="s">
        <v>140</v>
      </c>
      <c r="C40" s="28" t="s">
        <v>38</v>
      </c>
      <c r="D40" s="26">
        <v>252049</v>
      </c>
      <c r="E40" s="27">
        <v>254049</v>
      </c>
      <c r="F40" s="31">
        <v>89652.72</v>
      </c>
      <c r="G40" s="23">
        <f t="shared" si="0"/>
        <v>35.28953863231109</v>
      </c>
      <c r="H40" s="73"/>
      <c r="I40" s="56"/>
      <c r="J40" s="39"/>
      <c r="K40" s="39"/>
    </row>
    <row r="41" spans="1:11" ht="19.5" customHeight="1">
      <c r="A41" s="24" t="s">
        <v>141</v>
      </c>
      <c r="B41" s="24" t="s">
        <v>142</v>
      </c>
      <c r="C41" s="28" t="s">
        <v>143</v>
      </c>
      <c r="D41" s="26">
        <f>500+700+50+100+50+250+124000+500+5000+50</f>
        <v>131200</v>
      </c>
      <c r="E41" s="27">
        <f>500+700+50+100+50+250+124000+500+5000+50+6800-2000</f>
        <v>136000</v>
      </c>
      <c r="F41" s="31">
        <v>43889.4</v>
      </c>
      <c r="G41" s="23">
        <f t="shared" si="0"/>
        <v>32.271617647058825</v>
      </c>
      <c r="H41" s="56"/>
      <c r="I41" s="56"/>
      <c r="J41" s="39"/>
      <c r="K41" s="39"/>
    </row>
    <row r="42" spans="1:11" ht="19.5" customHeight="1">
      <c r="A42" s="24" t="s">
        <v>144</v>
      </c>
      <c r="B42" s="24" t="s">
        <v>145</v>
      </c>
      <c r="C42" s="28" t="s">
        <v>146</v>
      </c>
      <c r="D42" s="26">
        <v>168804</v>
      </c>
      <c r="E42" s="27">
        <f>168804-6800-2000</f>
        <v>160004</v>
      </c>
      <c r="F42" s="31">
        <v>69967.28</v>
      </c>
      <c r="G42" s="23">
        <f t="shared" si="0"/>
        <v>43.72845678858029</v>
      </c>
      <c r="H42" s="56"/>
      <c r="I42" s="56"/>
      <c r="J42" s="39"/>
      <c r="K42" s="39"/>
    </row>
    <row r="43" spans="1:11" ht="19.5" customHeight="1">
      <c r="A43" s="20" t="s">
        <v>147</v>
      </c>
      <c r="B43" s="20" t="s">
        <v>148</v>
      </c>
      <c r="C43" s="29" t="s">
        <v>149</v>
      </c>
      <c r="D43" s="21">
        <f>SUM(D44:D48)</f>
        <v>6442159</v>
      </c>
      <c r="E43" s="22">
        <f>SUM(E44:E48)</f>
        <v>6781255.4399999995</v>
      </c>
      <c r="F43" s="32">
        <f>SUM(F44:F48)</f>
        <v>2319132.7000000007</v>
      </c>
      <c r="G43" s="23">
        <f t="shared" si="0"/>
        <v>34.19916445442145</v>
      </c>
      <c r="H43" s="56"/>
      <c r="I43" s="56"/>
      <c r="J43" s="39"/>
      <c r="K43" s="39"/>
    </row>
    <row r="44" spans="1:11" ht="19.5" customHeight="1">
      <c r="A44" s="24" t="s">
        <v>150</v>
      </c>
      <c r="B44" s="24" t="s">
        <v>76</v>
      </c>
      <c r="C44" s="28" t="s">
        <v>151</v>
      </c>
      <c r="D44" s="26">
        <f>157450+50</f>
        <v>157500</v>
      </c>
      <c r="E44" s="27">
        <f>157450+50</f>
        <v>157500</v>
      </c>
      <c r="F44" s="31">
        <v>52914.47</v>
      </c>
      <c r="G44" s="23">
        <f t="shared" si="0"/>
        <v>33.59648888888889</v>
      </c>
      <c r="H44" s="56"/>
      <c r="I44" s="56"/>
      <c r="J44" s="39"/>
      <c r="K44" s="39"/>
    </row>
    <row r="45" spans="1:11" ht="19.5" customHeight="1">
      <c r="A45" s="24" t="s">
        <v>152</v>
      </c>
      <c r="B45" s="24" t="s">
        <v>78</v>
      </c>
      <c r="C45" s="28" t="s">
        <v>153</v>
      </c>
      <c r="D45" s="26">
        <f>6146999</f>
        <v>6146999</v>
      </c>
      <c r="E45" s="27">
        <f>6485635.85+337</f>
        <v>6485972.85</v>
      </c>
      <c r="F45" s="31">
        <v>2176995.99</v>
      </c>
      <c r="G45" s="23">
        <f t="shared" si="0"/>
        <v>33.564679352612465</v>
      </c>
      <c r="H45" s="73"/>
      <c r="I45" s="56"/>
      <c r="J45" s="39"/>
      <c r="K45" s="39"/>
    </row>
    <row r="46" spans="1:11" ht="19.5" customHeight="1">
      <c r="A46" s="24" t="s">
        <v>152</v>
      </c>
      <c r="B46" s="24" t="s">
        <v>78</v>
      </c>
      <c r="C46" s="28" t="s">
        <v>154</v>
      </c>
      <c r="D46" s="26">
        <f>150000+5000-65000</f>
        <v>90000</v>
      </c>
      <c r="E46" s="27">
        <f>150000+5000-65000</f>
        <v>90000</v>
      </c>
      <c r="F46" s="31">
        <v>72784.31</v>
      </c>
      <c r="G46" s="23">
        <f t="shared" si="0"/>
        <v>80.87145555555556</v>
      </c>
      <c r="H46" s="56"/>
      <c r="I46" s="56"/>
      <c r="J46" s="39"/>
      <c r="K46" s="39"/>
    </row>
    <row r="47" spans="1:9" ht="19.5" customHeight="1">
      <c r="A47" s="24" t="s">
        <v>155</v>
      </c>
      <c r="B47" s="24" t="s">
        <v>156</v>
      </c>
      <c r="C47" s="28" t="s">
        <v>157</v>
      </c>
      <c r="D47" s="26">
        <v>42660</v>
      </c>
      <c r="E47" s="27">
        <f>42660+50.59+72</f>
        <v>42782.59</v>
      </c>
      <c r="F47" s="27">
        <v>14641.43</v>
      </c>
      <c r="G47" s="23">
        <f t="shared" si="0"/>
        <v>34.222869629912545</v>
      </c>
      <c r="H47" s="56"/>
      <c r="I47" s="56"/>
    </row>
    <row r="48" spans="1:9" ht="19.5" customHeight="1">
      <c r="A48" s="24" t="s">
        <v>158</v>
      </c>
      <c r="B48" s="24" t="s">
        <v>159</v>
      </c>
      <c r="C48" s="28" t="s">
        <v>160</v>
      </c>
      <c r="D48" s="26">
        <v>5000</v>
      </c>
      <c r="E48" s="27">
        <v>5000</v>
      </c>
      <c r="F48" s="27">
        <v>1796.5</v>
      </c>
      <c r="G48" s="23">
        <f t="shared" si="0"/>
        <v>35.93</v>
      </c>
      <c r="H48" s="39"/>
      <c r="I48" s="39"/>
    </row>
    <row r="49" spans="1:9" ht="19.5" customHeight="1">
      <c r="A49" s="20" t="s">
        <v>161</v>
      </c>
      <c r="B49" s="20" t="s">
        <v>162</v>
      </c>
      <c r="C49" s="29" t="s">
        <v>163</v>
      </c>
      <c r="D49" s="21">
        <f>SUM(D50:D55)</f>
        <v>679940</v>
      </c>
      <c r="E49" s="22">
        <f>SUM(E50:E55)</f>
        <v>677625.9</v>
      </c>
      <c r="F49" s="22">
        <f>SUM(F50:F55)</f>
        <v>204701.05</v>
      </c>
      <c r="G49" s="23">
        <f t="shared" si="0"/>
        <v>30.20856345662112</v>
      </c>
      <c r="H49" s="39"/>
      <c r="I49" s="39"/>
    </row>
    <row r="50" spans="1:9" ht="19.5" customHeight="1">
      <c r="A50" s="24" t="s">
        <v>164</v>
      </c>
      <c r="B50" s="25" t="s">
        <v>165</v>
      </c>
      <c r="C50" s="30" t="s">
        <v>166</v>
      </c>
      <c r="D50" s="26">
        <f>150165+1500</f>
        <v>151665</v>
      </c>
      <c r="E50" s="27">
        <f>150165+1500+500+100</f>
        <v>152265</v>
      </c>
      <c r="F50" s="27">
        <v>49262.44</v>
      </c>
      <c r="G50" s="23">
        <f t="shared" si="0"/>
        <v>32.35309493317571</v>
      </c>
      <c r="H50" s="39"/>
      <c r="I50" s="39"/>
    </row>
    <row r="51" spans="1:9" ht="19.5" customHeight="1">
      <c r="A51" s="24" t="s">
        <v>167</v>
      </c>
      <c r="B51" s="25" t="s">
        <v>168</v>
      </c>
      <c r="C51" s="30" t="s">
        <v>169</v>
      </c>
      <c r="D51" s="26">
        <v>199320</v>
      </c>
      <c r="E51" s="27">
        <f>199320-4000</f>
        <v>195320</v>
      </c>
      <c r="F51" s="27">
        <v>45084.93</v>
      </c>
      <c r="G51" s="23">
        <f t="shared" si="0"/>
        <v>23.082597788244932</v>
      </c>
      <c r="H51" s="39"/>
      <c r="I51" s="39"/>
    </row>
    <row r="52" spans="1:9" ht="19.5" customHeight="1">
      <c r="A52" s="24" t="s">
        <v>170</v>
      </c>
      <c r="B52" s="25" t="s">
        <v>168</v>
      </c>
      <c r="C52" s="30" t="s">
        <v>171</v>
      </c>
      <c r="D52" s="26">
        <v>203600</v>
      </c>
      <c r="E52" s="27">
        <v>203600</v>
      </c>
      <c r="F52" s="27">
        <v>69057.93</v>
      </c>
      <c r="G52" s="23">
        <f t="shared" si="0"/>
        <v>33.91843320235756</v>
      </c>
      <c r="H52" s="39"/>
      <c r="I52" s="39"/>
    </row>
    <row r="53" spans="1:9" ht="19.5" customHeight="1">
      <c r="A53" s="24" t="s">
        <v>172</v>
      </c>
      <c r="B53" s="25" t="s">
        <v>173</v>
      </c>
      <c r="C53" s="30" t="s">
        <v>174</v>
      </c>
      <c r="D53" s="26">
        <v>107990</v>
      </c>
      <c r="E53" s="27">
        <f>107990+1085.9+1220</f>
        <v>110295.9</v>
      </c>
      <c r="F53" s="27">
        <v>41245.75</v>
      </c>
      <c r="G53" s="23">
        <f t="shared" si="0"/>
        <v>37.395542354702215</v>
      </c>
      <c r="H53" s="39"/>
      <c r="I53" s="39"/>
    </row>
    <row r="54" spans="1:9" ht="19.5" customHeight="1">
      <c r="A54" s="24" t="s">
        <v>175</v>
      </c>
      <c r="B54" s="25" t="s">
        <v>176</v>
      </c>
      <c r="C54" s="30" t="s">
        <v>177</v>
      </c>
      <c r="D54" s="26">
        <v>25</v>
      </c>
      <c r="E54" s="27">
        <v>25</v>
      </c>
      <c r="F54" s="27">
        <v>0</v>
      </c>
      <c r="G54" s="23">
        <f t="shared" si="0"/>
        <v>0</v>
      </c>
      <c r="H54" s="39"/>
      <c r="I54" s="39"/>
    </row>
    <row r="55" spans="1:9" ht="19.5" customHeight="1">
      <c r="A55" s="24" t="s">
        <v>178</v>
      </c>
      <c r="B55" s="25" t="s">
        <v>179</v>
      </c>
      <c r="C55" s="30" t="s">
        <v>180</v>
      </c>
      <c r="D55" s="26">
        <v>17340</v>
      </c>
      <c r="E55" s="27">
        <f>17340-1220</f>
        <v>16120</v>
      </c>
      <c r="F55" s="27">
        <v>50</v>
      </c>
      <c r="G55" s="23">
        <f t="shared" si="0"/>
        <v>0.31017369727047145</v>
      </c>
      <c r="H55" s="39"/>
      <c r="I55" s="39"/>
    </row>
    <row r="56" spans="1:9" ht="19.5" customHeight="1">
      <c r="A56" s="33" t="s">
        <v>70</v>
      </c>
      <c r="B56" s="34" t="s">
        <v>71</v>
      </c>
      <c r="C56" s="16" t="s">
        <v>181</v>
      </c>
      <c r="D56" s="18">
        <f>D57+D61+D64+D67+D71+D74+D77</f>
        <v>8232407.39</v>
      </c>
      <c r="E56" s="18">
        <f>E57+E61+E64+E67+E71+E74+E77</f>
        <v>8286442.59</v>
      </c>
      <c r="F56" s="18">
        <f>F57+F61+F64+F67+F71+F74+F77</f>
        <v>174496.86999999997</v>
      </c>
      <c r="G56" s="19">
        <f>F56*100/E56</f>
        <v>2.1058116085976524</v>
      </c>
      <c r="H56" s="39"/>
      <c r="I56" s="39"/>
    </row>
    <row r="57" spans="1:9" ht="19.5" customHeight="1">
      <c r="A57" s="35" t="s">
        <v>73</v>
      </c>
      <c r="B57" s="35" t="s">
        <v>74</v>
      </c>
      <c r="C57" s="36" t="s">
        <v>75</v>
      </c>
      <c r="D57" s="22">
        <f>D58+D59+D60</f>
        <v>105620</v>
      </c>
      <c r="E57" s="22">
        <f>E58+E59+E60</f>
        <v>149255.2</v>
      </c>
      <c r="F57" s="22">
        <f>F58+F59+F60</f>
        <v>53635.2</v>
      </c>
      <c r="G57" s="23">
        <f t="shared" si="0"/>
        <v>35.93523039733289</v>
      </c>
      <c r="H57" s="39"/>
      <c r="I57" s="39"/>
    </row>
    <row r="58" spans="1:9" ht="19.5" customHeight="1">
      <c r="A58" s="37" t="s">
        <v>78</v>
      </c>
      <c r="B58" s="37" t="s">
        <v>182</v>
      </c>
      <c r="C58" s="30" t="s">
        <v>183</v>
      </c>
      <c r="D58" s="27">
        <v>20000</v>
      </c>
      <c r="E58" s="27">
        <f>20000+30000</f>
        <v>50000</v>
      </c>
      <c r="F58" s="27">
        <v>30000</v>
      </c>
      <c r="G58" s="23">
        <f t="shared" si="0"/>
        <v>60</v>
      </c>
      <c r="H58" s="39"/>
      <c r="I58" s="39"/>
    </row>
    <row r="59" spans="1:9" ht="19.5" customHeight="1">
      <c r="A59" s="37" t="s">
        <v>80</v>
      </c>
      <c r="B59" s="37" t="s">
        <v>182</v>
      </c>
      <c r="C59" s="30" t="s">
        <v>184</v>
      </c>
      <c r="D59" s="27">
        <v>58620</v>
      </c>
      <c r="E59" s="27">
        <f>58620+13635.2</f>
        <v>72255.2</v>
      </c>
      <c r="F59" s="27">
        <v>23635.2</v>
      </c>
      <c r="G59" s="23">
        <f t="shared" si="0"/>
        <v>32.710725318039394</v>
      </c>
      <c r="H59" s="39"/>
      <c r="I59" s="39"/>
    </row>
    <row r="60" spans="1:9" ht="19.5" customHeight="1">
      <c r="A60" s="37" t="s">
        <v>86</v>
      </c>
      <c r="B60" s="37" t="s">
        <v>182</v>
      </c>
      <c r="C60" s="30" t="s">
        <v>185</v>
      </c>
      <c r="D60" s="27">
        <v>27000</v>
      </c>
      <c r="E60" s="27">
        <v>27000</v>
      </c>
      <c r="F60" s="27">
        <v>0</v>
      </c>
      <c r="G60" s="23">
        <f t="shared" si="0"/>
        <v>0</v>
      </c>
      <c r="H60" s="39"/>
      <c r="I60" s="39"/>
    </row>
    <row r="61" spans="1:9" ht="19.5" customHeight="1">
      <c r="A61" s="35" t="s">
        <v>104</v>
      </c>
      <c r="B61" s="35" t="s">
        <v>105</v>
      </c>
      <c r="C61" s="36" t="s">
        <v>106</v>
      </c>
      <c r="D61" s="22">
        <f>D62+D63</f>
        <v>3903414.09</v>
      </c>
      <c r="E61" s="22">
        <f>E62+E63</f>
        <v>3905074.09</v>
      </c>
      <c r="F61" s="22">
        <f>F62+F63</f>
        <v>763.2</v>
      </c>
      <c r="G61" s="23">
        <f t="shared" si="0"/>
        <v>0.019543803328965777</v>
      </c>
      <c r="H61" s="39"/>
      <c r="I61" s="39"/>
    </row>
    <row r="62" spans="1:9" ht="19.5" customHeight="1">
      <c r="A62" s="37" t="s">
        <v>107</v>
      </c>
      <c r="B62" s="37" t="s">
        <v>108</v>
      </c>
      <c r="C62" s="30" t="s">
        <v>186</v>
      </c>
      <c r="D62" s="27">
        <v>100660</v>
      </c>
      <c r="E62" s="27">
        <v>100660</v>
      </c>
      <c r="F62" s="27">
        <v>0</v>
      </c>
      <c r="G62" s="23">
        <f t="shared" si="0"/>
        <v>0</v>
      </c>
      <c r="H62" s="39"/>
      <c r="I62" s="39"/>
    </row>
    <row r="63" spans="1:9" ht="19.5" customHeight="1">
      <c r="A63" s="37" t="s">
        <v>108</v>
      </c>
      <c r="B63" s="37" t="s">
        <v>108</v>
      </c>
      <c r="C63" s="30" t="s">
        <v>187</v>
      </c>
      <c r="D63" s="27">
        <v>3802754.09</v>
      </c>
      <c r="E63" s="27">
        <f>3802754+600+980+0.09+80</f>
        <v>3804414.09</v>
      </c>
      <c r="F63" s="27">
        <v>763.2</v>
      </c>
      <c r="G63" s="23">
        <f t="shared" si="0"/>
        <v>0.02006090772311276</v>
      </c>
      <c r="H63" s="39"/>
      <c r="I63" s="39"/>
    </row>
    <row r="64" spans="1:9" ht="19.5" customHeight="1">
      <c r="A64" s="35" t="s">
        <v>104</v>
      </c>
      <c r="B64" s="35" t="s">
        <v>115</v>
      </c>
      <c r="C64" s="36" t="s">
        <v>116</v>
      </c>
      <c r="D64" s="22">
        <f>D65+D66</f>
        <v>181650.3</v>
      </c>
      <c r="E64" s="22">
        <f>E65+E66</f>
        <v>181650.3</v>
      </c>
      <c r="F64" s="22">
        <f>F65+F66</f>
        <v>0</v>
      </c>
      <c r="G64" s="23">
        <f t="shared" si="0"/>
        <v>0</v>
      </c>
      <c r="H64" s="39"/>
      <c r="I64" s="39"/>
    </row>
    <row r="65" spans="1:9" ht="19.5" customHeight="1">
      <c r="A65" s="37" t="s">
        <v>108</v>
      </c>
      <c r="B65" s="37" t="s">
        <v>120</v>
      </c>
      <c r="C65" s="30" t="s">
        <v>188</v>
      </c>
      <c r="D65" s="27">
        <v>136650.3</v>
      </c>
      <c r="E65" s="27">
        <v>136650.3</v>
      </c>
      <c r="F65" s="27">
        <v>0</v>
      </c>
      <c r="G65" s="23">
        <f t="shared" si="0"/>
        <v>0</v>
      </c>
      <c r="H65" s="39"/>
      <c r="I65" s="39"/>
    </row>
    <row r="66" spans="1:9" ht="19.5" customHeight="1">
      <c r="A66" s="37" t="s">
        <v>108</v>
      </c>
      <c r="B66" s="37" t="s">
        <v>120</v>
      </c>
      <c r="C66" s="30" t="s">
        <v>189</v>
      </c>
      <c r="D66" s="27">
        <v>45000</v>
      </c>
      <c r="E66" s="27">
        <v>45000</v>
      </c>
      <c r="F66" s="27">
        <v>0</v>
      </c>
      <c r="G66" s="23">
        <f t="shared" si="0"/>
        <v>0</v>
      </c>
      <c r="H66" s="39"/>
      <c r="I66" s="39"/>
    </row>
    <row r="67" spans="1:9" ht="19.5" customHeight="1">
      <c r="A67" s="35" t="s">
        <v>124</v>
      </c>
      <c r="B67" s="35" t="s">
        <v>125</v>
      </c>
      <c r="C67" s="36" t="s">
        <v>126</v>
      </c>
      <c r="D67" s="22">
        <f>D68+D69+D70</f>
        <v>540500</v>
      </c>
      <c r="E67" s="22">
        <f>E68+E69+E70</f>
        <v>536320</v>
      </c>
      <c r="F67" s="22">
        <f>F68+F69+F70</f>
        <v>5651.1</v>
      </c>
      <c r="G67" s="23">
        <f t="shared" si="0"/>
        <v>1.053680638424821</v>
      </c>
      <c r="H67" s="39"/>
      <c r="I67" s="39"/>
    </row>
    <row r="68" spans="1:9" ht="19.5" customHeight="1">
      <c r="A68" s="37" t="s">
        <v>108</v>
      </c>
      <c r="B68" s="37" t="s">
        <v>117</v>
      </c>
      <c r="C68" s="30" t="s">
        <v>190</v>
      </c>
      <c r="D68" s="27">
        <v>64000</v>
      </c>
      <c r="E68" s="27">
        <v>64000</v>
      </c>
      <c r="F68" s="27">
        <v>0</v>
      </c>
      <c r="G68" s="23">
        <f t="shared" si="0"/>
        <v>0</v>
      </c>
      <c r="H68" s="39"/>
      <c r="I68" s="39"/>
    </row>
    <row r="69" spans="1:9" ht="19.5" customHeight="1">
      <c r="A69" s="37" t="s">
        <v>108</v>
      </c>
      <c r="B69" s="37" t="s">
        <v>95</v>
      </c>
      <c r="C69" s="30" t="s">
        <v>191</v>
      </c>
      <c r="D69" s="27">
        <v>183500</v>
      </c>
      <c r="E69" s="27">
        <f>183500-3000-80</f>
        <v>180420</v>
      </c>
      <c r="F69" s="27">
        <v>0</v>
      </c>
      <c r="G69" s="23">
        <f t="shared" si="0"/>
        <v>0</v>
      </c>
      <c r="H69" s="39"/>
      <c r="I69" s="39"/>
    </row>
    <row r="70" spans="1:9" ht="19.5" customHeight="1">
      <c r="A70" s="37" t="s">
        <v>129</v>
      </c>
      <c r="B70" s="37" t="s">
        <v>95</v>
      </c>
      <c r="C70" s="30" t="s">
        <v>192</v>
      </c>
      <c r="D70" s="27">
        <v>293000</v>
      </c>
      <c r="E70" s="27">
        <f>293000-51000+20900+29000</f>
        <v>291900</v>
      </c>
      <c r="F70" s="27">
        <v>5651.1</v>
      </c>
      <c r="G70" s="23">
        <f t="shared" si="0"/>
        <v>1.9359712230215826</v>
      </c>
      <c r="H70" s="39"/>
      <c r="I70" s="39"/>
    </row>
    <row r="71" spans="1:9" ht="19.5" customHeight="1">
      <c r="A71" s="20" t="s">
        <v>132</v>
      </c>
      <c r="B71" s="38" t="s">
        <v>133</v>
      </c>
      <c r="C71" s="36" t="s">
        <v>134</v>
      </c>
      <c r="D71" s="22">
        <f>D72+D73</f>
        <v>20000</v>
      </c>
      <c r="E71" s="22">
        <f>E72+E73</f>
        <v>20000</v>
      </c>
      <c r="F71" s="22">
        <f>F72+F73</f>
        <v>0</v>
      </c>
      <c r="G71" s="23">
        <f t="shared" si="0"/>
        <v>0</v>
      </c>
      <c r="H71" s="39"/>
      <c r="I71" s="39"/>
    </row>
    <row r="72" spans="1:9" ht="19.5" customHeight="1">
      <c r="A72" s="24" t="s">
        <v>138</v>
      </c>
      <c r="B72" s="25" t="s">
        <v>95</v>
      </c>
      <c r="C72" s="30" t="s">
        <v>193</v>
      </c>
      <c r="D72" s="27">
        <v>0</v>
      </c>
      <c r="E72" s="27">
        <v>0</v>
      </c>
      <c r="F72" s="27">
        <v>0</v>
      </c>
      <c r="G72" s="23">
        <v>0</v>
      </c>
      <c r="H72" s="39"/>
      <c r="I72" s="39"/>
    </row>
    <row r="73" spans="1:9" ht="19.5" customHeight="1">
      <c r="A73" s="24" t="s">
        <v>108</v>
      </c>
      <c r="B73" s="25" t="s">
        <v>117</v>
      </c>
      <c r="C73" s="30" t="s">
        <v>34</v>
      </c>
      <c r="D73" s="27">
        <v>20000</v>
      </c>
      <c r="E73" s="27">
        <v>20000</v>
      </c>
      <c r="F73" s="27">
        <v>0</v>
      </c>
      <c r="G73" s="23">
        <f t="shared" si="0"/>
        <v>0</v>
      </c>
      <c r="H73" s="39"/>
      <c r="I73" s="39"/>
    </row>
    <row r="74" spans="1:9" ht="19.5" customHeight="1">
      <c r="A74" s="35" t="s">
        <v>147</v>
      </c>
      <c r="B74" s="35" t="s">
        <v>148</v>
      </c>
      <c r="C74" s="36" t="s">
        <v>149</v>
      </c>
      <c r="D74" s="22">
        <f>D75+D76</f>
        <v>3417223</v>
      </c>
      <c r="E74" s="22">
        <f>E75+E76</f>
        <v>3421911</v>
      </c>
      <c r="F74" s="22">
        <f>F75+F76</f>
        <v>106215.36999999998</v>
      </c>
      <c r="G74" s="23">
        <f t="shared" si="0"/>
        <v>3.1039781572343634</v>
      </c>
      <c r="H74" s="39"/>
      <c r="I74" s="39"/>
    </row>
    <row r="75" spans="1:9" ht="19.5" customHeight="1">
      <c r="A75" s="37" t="s">
        <v>108</v>
      </c>
      <c r="B75" s="37" t="s">
        <v>76</v>
      </c>
      <c r="C75" s="30" t="s">
        <v>151</v>
      </c>
      <c r="D75" s="27">
        <v>53500</v>
      </c>
      <c r="E75" s="27">
        <v>53500</v>
      </c>
      <c r="F75" s="27">
        <v>3211.79</v>
      </c>
      <c r="G75" s="23">
        <f t="shared" si="0"/>
        <v>6.003345794392524</v>
      </c>
      <c r="H75" s="39"/>
      <c r="I75" s="39"/>
    </row>
    <row r="76" spans="1:9" ht="19.5" customHeight="1">
      <c r="A76" s="37" t="s">
        <v>108</v>
      </c>
      <c r="B76" s="37" t="s">
        <v>78</v>
      </c>
      <c r="C76" s="30" t="s">
        <v>194</v>
      </c>
      <c r="D76" s="27">
        <v>3363723</v>
      </c>
      <c r="E76" s="27">
        <f>3363723+1200+220-3417-1983.6-8232+16900.6</f>
        <v>3368411</v>
      </c>
      <c r="F76" s="27">
        <f>87797.12+15206.46</f>
        <v>103003.57999999999</v>
      </c>
      <c r="G76" s="23">
        <f t="shared" si="0"/>
        <v>3.057927907253598</v>
      </c>
      <c r="H76" s="39"/>
      <c r="I76" s="39"/>
    </row>
    <row r="77" spans="1:9" ht="19.5" customHeight="1">
      <c r="A77" s="35" t="s">
        <v>161</v>
      </c>
      <c r="B77" s="35" t="s">
        <v>162</v>
      </c>
      <c r="C77" s="36" t="s">
        <v>163</v>
      </c>
      <c r="D77" s="22">
        <v>64000</v>
      </c>
      <c r="E77" s="22">
        <f>E78</f>
        <v>72232</v>
      </c>
      <c r="F77" s="22">
        <f>F78</f>
        <v>8232</v>
      </c>
      <c r="G77" s="23">
        <f>F77*100/E77</f>
        <v>11.396610920367705</v>
      </c>
      <c r="H77" s="39"/>
      <c r="I77" s="39"/>
    </row>
    <row r="78" spans="1:9" ht="19.5" customHeight="1">
      <c r="A78" s="37" t="s">
        <v>195</v>
      </c>
      <c r="B78" s="37" t="s">
        <v>165</v>
      </c>
      <c r="C78" s="30" t="s">
        <v>196</v>
      </c>
      <c r="D78" s="27">
        <v>64000</v>
      </c>
      <c r="E78" s="27">
        <f>64000+8232</f>
        <v>72232</v>
      </c>
      <c r="F78" s="27">
        <v>8232</v>
      </c>
      <c r="G78" s="23">
        <f>F78*100/E78</f>
        <v>11.396610920367705</v>
      </c>
      <c r="H78" s="39"/>
      <c r="I78" s="39"/>
    </row>
    <row r="79" spans="1:9" ht="19.5" customHeight="1">
      <c r="A79" s="16" t="s">
        <v>197</v>
      </c>
      <c r="B79" s="34"/>
      <c r="C79" s="40"/>
      <c r="D79" s="18">
        <f>D56+D11</f>
        <v>23345108.39</v>
      </c>
      <c r="E79" s="18">
        <f>E56+E11</f>
        <v>23750199.009999998</v>
      </c>
      <c r="F79" s="18">
        <f>F56+F11</f>
        <v>5482045.890000001</v>
      </c>
      <c r="G79" s="19">
        <f>F79*100/E79</f>
        <v>23.082105070748206</v>
      </c>
      <c r="H79" s="39"/>
      <c r="I79" s="39"/>
    </row>
    <row r="80" spans="5:9" ht="23.25">
      <c r="E80" s="39"/>
      <c r="F80" s="39"/>
      <c r="G80" s="39"/>
      <c r="H80" s="39"/>
      <c r="I80" s="39"/>
    </row>
    <row r="81" spans="5:9" ht="23.25">
      <c r="E81" s="39"/>
      <c r="F81" s="39"/>
      <c r="G81" s="39"/>
      <c r="H81" s="39"/>
      <c r="I81" s="39"/>
    </row>
    <row r="82" spans="1:9" ht="68.25">
      <c r="A82" s="90" t="s">
        <v>212</v>
      </c>
      <c r="B82" s="91"/>
      <c r="C82" s="92"/>
      <c r="D82" s="41" t="s">
        <v>211</v>
      </c>
      <c r="E82" s="41" t="s">
        <v>223</v>
      </c>
      <c r="F82" s="74" t="s">
        <v>226</v>
      </c>
      <c r="G82" s="42" t="s">
        <v>206</v>
      </c>
      <c r="H82" s="39"/>
      <c r="I82" s="39"/>
    </row>
    <row r="83" spans="1:9" ht="23.25">
      <c r="A83" s="75" t="s">
        <v>207</v>
      </c>
      <c r="B83" s="84"/>
      <c r="C83" s="76"/>
      <c r="D83" s="27">
        <v>935000</v>
      </c>
      <c r="E83" s="27">
        <v>935000</v>
      </c>
      <c r="F83" s="27">
        <v>355905.25</v>
      </c>
      <c r="G83" s="23">
        <f>F83*100/E83</f>
        <v>38.064732620320854</v>
      </c>
      <c r="H83" s="39"/>
      <c r="I83" s="39"/>
    </row>
    <row r="84" spans="1:9" ht="23.25">
      <c r="A84" s="75" t="s">
        <v>208</v>
      </c>
      <c r="B84" s="84"/>
      <c r="C84" s="76"/>
      <c r="D84" s="27">
        <v>0</v>
      </c>
      <c r="E84" s="27">
        <v>0</v>
      </c>
      <c r="F84" s="27">
        <v>0</v>
      </c>
      <c r="G84" s="23">
        <v>0</v>
      </c>
      <c r="H84" s="39"/>
      <c r="I84" s="39"/>
    </row>
    <row r="85" spans="1:9" ht="23.25">
      <c r="A85" s="75" t="s">
        <v>209</v>
      </c>
      <c r="B85" s="84"/>
      <c r="C85" s="76"/>
      <c r="D85" s="27">
        <v>2000000</v>
      </c>
      <c r="E85" s="27">
        <v>2000678.02</v>
      </c>
      <c r="F85" s="27">
        <v>609289.12</v>
      </c>
      <c r="G85" s="23">
        <f>F85*100/E85</f>
        <v>30.454131744797195</v>
      </c>
      <c r="H85" s="39"/>
      <c r="I85" s="39"/>
    </row>
    <row r="86" spans="1:9" ht="23.25">
      <c r="A86" s="77" t="s">
        <v>210</v>
      </c>
      <c r="B86" s="85"/>
      <c r="C86" s="78"/>
      <c r="D86" s="27">
        <v>293000</v>
      </c>
      <c r="E86" s="27">
        <v>291900</v>
      </c>
      <c r="F86" s="27">
        <v>5651.1</v>
      </c>
      <c r="G86" s="23">
        <f>F86*100/E86</f>
        <v>1.9359712230215826</v>
      </c>
      <c r="H86" s="39"/>
      <c r="I86" s="39"/>
    </row>
    <row r="87" spans="1:9" ht="23.25">
      <c r="A87" s="79" t="s">
        <v>200</v>
      </c>
      <c r="B87" s="86"/>
      <c r="C87" s="80"/>
      <c r="D87" s="18">
        <f>D83+D84+D85+D86</f>
        <v>3228000</v>
      </c>
      <c r="E87" s="18">
        <f>E83+E84+E85+E86</f>
        <v>3227578.02</v>
      </c>
      <c r="F87" s="18">
        <f>F83+F84+F85+F86</f>
        <v>970845.47</v>
      </c>
      <c r="G87" s="19">
        <f>F87*100/E87</f>
        <v>30.079690219231324</v>
      </c>
      <c r="H87" s="39"/>
      <c r="I87" s="39"/>
    </row>
    <row r="88" spans="4:9" ht="23.25">
      <c r="D88" s="43"/>
      <c r="E88" s="43"/>
      <c r="F88" s="43"/>
      <c r="G88" s="39"/>
      <c r="H88" s="39"/>
      <c r="I88" s="39"/>
    </row>
    <row r="89" spans="3:9" ht="23.25">
      <c r="C89" s="1"/>
      <c r="D89" s="44"/>
      <c r="E89" s="44"/>
      <c r="F89" s="44"/>
      <c r="G89" s="39"/>
      <c r="H89" s="39"/>
      <c r="I89" s="39"/>
    </row>
    <row r="90" spans="5:9" ht="23.25">
      <c r="E90" s="39"/>
      <c r="F90" s="70"/>
      <c r="G90" s="39"/>
      <c r="H90" s="39"/>
      <c r="I90" s="39"/>
    </row>
    <row r="91" spans="5:9" ht="23.25">
      <c r="E91" s="43"/>
      <c r="F91" s="70"/>
      <c r="G91" s="39"/>
      <c r="H91" s="39"/>
      <c r="I91" s="39"/>
    </row>
    <row r="92" spans="5:9" ht="23.25">
      <c r="E92" s="39"/>
      <c r="F92" s="39"/>
      <c r="G92" s="39"/>
      <c r="H92" s="39"/>
      <c r="I92" s="39"/>
    </row>
    <row r="93" spans="5:9" ht="23.25">
      <c r="E93" s="39"/>
      <c r="F93" s="43"/>
      <c r="G93" s="39"/>
      <c r="H93" s="39"/>
      <c r="I93" s="39"/>
    </row>
    <row r="94" spans="5:9" ht="23.25">
      <c r="E94" s="39"/>
      <c r="F94" s="39"/>
      <c r="G94" s="39"/>
      <c r="H94" s="39"/>
      <c r="I94" s="39"/>
    </row>
    <row r="95" spans="5:9" ht="23.25">
      <c r="E95" s="39"/>
      <c r="F95" s="43"/>
      <c r="G95" s="39"/>
      <c r="H95" s="39"/>
      <c r="I95" s="39"/>
    </row>
    <row r="96" spans="5:9" ht="23.25">
      <c r="E96" s="39"/>
      <c r="F96" s="39"/>
      <c r="G96" s="39"/>
      <c r="H96" s="39"/>
      <c r="I96" s="39"/>
    </row>
    <row r="97" spans="5:9" ht="23.25">
      <c r="E97" s="39"/>
      <c r="F97" s="39"/>
      <c r="G97" s="39"/>
      <c r="H97" s="39"/>
      <c r="I97" s="39"/>
    </row>
    <row r="98" spans="5:9" ht="23.25">
      <c r="E98" s="39"/>
      <c r="F98" s="39"/>
      <c r="G98" s="39"/>
      <c r="H98" s="39"/>
      <c r="I98" s="39"/>
    </row>
    <row r="99" spans="5:9" ht="23.25">
      <c r="E99" s="39"/>
      <c r="F99" s="39"/>
      <c r="G99" s="39"/>
      <c r="H99" s="39"/>
      <c r="I99" s="39"/>
    </row>
    <row r="100" spans="5:9" ht="23.25">
      <c r="E100" s="39"/>
      <c r="F100" s="39"/>
      <c r="G100" s="39"/>
      <c r="H100" s="39"/>
      <c r="I100" s="39"/>
    </row>
    <row r="101" spans="5:9" ht="23.25">
      <c r="E101" s="39"/>
      <c r="F101" s="39"/>
      <c r="G101" s="39"/>
      <c r="H101" s="39"/>
      <c r="I101" s="39"/>
    </row>
    <row r="102" spans="5:9" ht="23.25">
      <c r="E102" s="39"/>
      <c r="F102" s="39"/>
      <c r="G102" s="39"/>
      <c r="H102" s="39"/>
      <c r="I102" s="39"/>
    </row>
    <row r="103" spans="5:9" ht="23.25">
      <c r="E103" s="39"/>
      <c r="F103" s="39"/>
      <c r="G103" s="39"/>
      <c r="H103" s="39"/>
      <c r="I103" s="39"/>
    </row>
    <row r="104" spans="5:9" ht="23.25">
      <c r="E104" s="39"/>
      <c r="F104" s="39"/>
      <c r="G104" s="39"/>
      <c r="H104" s="39"/>
      <c r="I104" s="39"/>
    </row>
    <row r="105" spans="5:9" ht="23.25">
      <c r="E105" s="39"/>
      <c r="F105" s="39"/>
      <c r="G105" s="39"/>
      <c r="H105" s="39"/>
      <c r="I105" s="39"/>
    </row>
    <row r="106" spans="5:9" ht="23.25">
      <c r="E106" s="39"/>
      <c r="F106" s="39"/>
      <c r="G106" s="39"/>
      <c r="H106" s="39"/>
      <c r="I106" s="39"/>
    </row>
    <row r="107" spans="5:9" ht="23.25">
      <c r="E107" s="39"/>
      <c r="F107" s="39"/>
      <c r="G107" s="39"/>
      <c r="H107" s="39"/>
      <c r="I107" s="39"/>
    </row>
    <row r="108" spans="5:9" ht="23.25">
      <c r="E108" s="39"/>
      <c r="F108" s="39"/>
      <c r="G108" s="39"/>
      <c r="H108" s="39"/>
      <c r="I108" s="39"/>
    </row>
    <row r="109" spans="5:9" ht="23.25">
      <c r="E109" s="39"/>
      <c r="F109" s="39"/>
      <c r="G109" s="39"/>
      <c r="H109" s="39"/>
      <c r="I109" s="39"/>
    </row>
    <row r="110" spans="5:9" ht="23.25">
      <c r="E110" s="39"/>
      <c r="F110" s="39"/>
      <c r="G110" s="39"/>
      <c r="H110" s="39"/>
      <c r="I110" s="39"/>
    </row>
    <row r="111" spans="5:9" ht="23.25">
      <c r="E111" s="39"/>
      <c r="F111" s="39"/>
      <c r="G111" s="39"/>
      <c r="H111" s="39"/>
      <c r="I111" s="39"/>
    </row>
    <row r="112" spans="5:9" ht="23.25">
      <c r="E112" s="39"/>
      <c r="F112" s="39"/>
      <c r="G112" s="39"/>
      <c r="H112" s="39"/>
      <c r="I112" s="39"/>
    </row>
    <row r="113" spans="5:9" ht="23.25">
      <c r="E113" s="39"/>
      <c r="F113" s="39"/>
      <c r="G113" s="39"/>
      <c r="H113" s="39"/>
      <c r="I113" s="39"/>
    </row>
    <row r="114" spans="5:9" ht="23.25">
      <c r="E114" s="39"/>
      <c r="F114" s="39"/>
      <c r="G114" s="39"/>
      <c r="H114" s="39"/>
      <c r="I114" s="39"/>
    </row>
    <row r="115" spans="5:9" ht="23.25">
      <c r="E115" s="39"/>
      <c r="F115" s="39"/>
      <c r="G115" s="39"/>
      <c r="H115" s="39"/>
      <c r="I115" s="39"/>
    </row>
    <row r="116" spans="5:9" ht="23.25">
      <c r="E116" s="39"/>
      <c r="F116" s="39"/>
      <c r="G116" s="39"/>
      <c r="H116" s="39"/>
      <c r="I116" s="39"/>
    </row>
    <row r="117" spans="5:9" ht="23.25">
      <c r="E117" s="39"/>
      <c r="F117" s="39"/>
      <c r="G117" s="39"/>
      <c r="H117" s="39"/>
      <c r="I117" s="39"/>
    </row>
    <row r="118" spans="5:9" ht="23.25">
      <c r="E118" s="39"/>
      <c r="F118" s="39"/>
      <c r="G118" s="39"/>
      <c r="H118" s="39"/>
      <c r="I118" s="39"/>
    </row>
    <row r="119" spans="5:9" ht="23.25">
      <c r="E119" s="39"/>
      <c r="F119" s="39"/>
      <c r="G119" s="39"/>
      <c r="H119" s="39"/>
      <c r="I119" s="39"/>
    </row>
    <row r="120" spans="5:9" ht="23.25">
      <c r="E120" s="39"/>
      <c r="F120" s="39"/>
      <c r="G120" s="39"/>
      <c r="H120" s="39"/>
      <c r="I120" s="39"/>
    </row>
    <row r="121" spans="5:9" ht="23.25">
      <c r="E121" s="39"/>
      <c r="F121" s="39"/>
      <c r="G121" s="39"/>
      <c r="H121" s="39"/>
      <c r="I121" s="39"/>
    </row>
    <row r="122" spans="5:9" ht="23.25">
      <c r="E122" s="39"/>
      <c r="F122" s="39"/>
      <c r="G122" s="39"/>
      <c r="H122" s="39"/>
      <c r="I122" s="39"/>
    </row>
    <row r="123" spans="5:9" ht="23.25">
      <c r="E123" s="39"/>
      <c r="F123" s="39"/>
      <c r="G123" s="39"/>
      <c r="H123" s="39"/>
      <c r="I123" s="39"/>
    </row>
    <row r="124" spans="5:9" ht="23.25">
      <c r="E124" s="39"/>
      <c r="F124" s="39"/>
      <c r="G124" s="39"/>
      <c r="H124" s="39"/>
      <c r="I124" s="39"/>
    </row>
    <row r="125" spans="5:9" ht="23.25">
      <c r="E125" s="39"/>
      <c r="F125" s="39"/>
      <c r="G125" s="39"/>
      <c r="H125" s="39"/>
      <c r="I125" s="39"/>
    </row>
    <row r="126" spans="5:9" ht="23.25">
      <c r="E126" s="39"/>
      <c r="F126" s="39"/>
      <c r="G126" s="39"/>
      <c r="H126" s="39"/>
      <c r="I126" s="39"/>
    </row>
    <row r="127" spans="5:9" ht="23.25">
      <c r="E127" s="39"/>
      <c r="F127" s="39"/>
      <c r="G127" s="39"/>
      <c r="H127" s="39"/>
      <c r="I127" s="39"/>
    </row>
    <row r="128" spans="5:9" ht="23.25">
      <c r="E128" s="39"/>
      <c r="F128" s="39"/>
      <c r="G128" s="39"/>
      <c r="H128" s="39"/>
      <c r="I128" s="39"/>
    </row>
    <row r="129" spans="5:9" ht="23.25">
      <c r="E129" s="39"/>
      <c r="F129" s="39"/>
      <c r="G129" s="39"/>
      <c r="H129" s="39"/>
      <c r="I129" s="39"/>
    </row>
    <row r="130" spans="5:9" ht="23.25">
      <c r="E130" s="39"/>
      <c r="F130" s="39"/>
      <c r="G130" s="39"/>
      <c r="H130" s="39"/>
      <c r="I130" s="39"/>
    </row>
    <row r="131" spans="5:9" ht="23.25">
      <c r="E131" s="39"/>
      <c r="F131" s="39"/>
      <c r="G131" s="39"/>
      <c r="H131" s="39"/>
      <c r="I131" s="39"/>
    </row>
    <row r="132" spans="5:9" ht="23.25">
      <c r="E132" s="39"/>
      <c r="F132" s="39"/>
      <c r="G132" s="39"/>
      <c r="H132" s="39"/>
      <c r="I132" s="39"/>
    </row>
    <row r="133" spans="5:9" ht="23.25">
      <c r="E133" s="39"/>
      <c r="F133" s="39"/>
      <c r="G133" s="39"/>
      <c r="H133" s="39"/>
      <c r="I133" s="39"/>
    </row>
    <row r="134" spans="5:9" ht="23.25">
      <c r="E134" s="39"/>
      <c r="F134" s="39"/>
      <c r="G134" s="39"/>
      <c r="H134" s="39"/>
      <c r="I134" s="39"/>
    </row>
    <row r="135" spans="5:9" ht="23.25">
      <c r="E135" s="39"/>
      <c r="F135" s="39"/>
      <c r="G135" s="39"/>
      <c r="H135" s="39"/>
      <c r="I135" s="39"/>
    </row>
    <row r="136" spans="5:9" ht="23.25">
      <c r="E136" s="39"/>
      <c r="F136" s="39"/>
      <c r="G136" s="39"/>
      <c r="H136" s="39"/>
      <c r="I136" s="39"/>
    </row>
    <row r="137" spans="5:9" ht="23.25">
      <c r="E137" s="39"/>
      <c r="F137" s="39"/>
      <c r="G137" s="39"/>
      <c r="H137" s="39"/>
      <c r="I137" s="39"/>
    </row>
    <row r="138" spans="5:9" ht="23.25">
      <c r="E138" s="39"/>
      <c r="F138" s="39"/>
      <c r="G138" s="39"/>
      <c r="H138" s="39"/>
      <c r="I138" s="39"/>
    </row>
    <row r="139" spans="5:9" ht="23.25">
      <c r="E139" s="39"/>
      <c r="F139" s="39"/>
      <c r="G139" s="39"/>
      <c r="H139" s="39"/>
      <c r="I139" s="39"/>
    </row>
    <row r="140" spans="5:9" ht="23.25">
      <c r="E140" s="39"/>
      <c r="F140" s="39"/>
      <c r="G140" s="39"/>
      <c r="H140" s="39"/>
      <c r="I140" s="39"/>
    </row>
    <row r="141" spans="5:9" ht="23.25">
      <c r="E141" s="39"/>
      <c r="F141" s="39"/>
      <c r="G141" s="39"/>
      <c r="H141" s="39"/>
      <c r="I141" s="39"/>
    </row>
    <row r="142" spans="5:9" ht="23.25">
      <c r="E142" s="39"/>
      <c r="F142" s="39"/>
      <c r="G142" s="39"/>
      <c r="H142" s="39"/>
      <c r="I142" s="39"/>
    </row>
    <row r="143" spans="5:9" ht="23.25">
      <c r="E143" s="39"/>
      <c r="F143" s="39"/>
      <c r="G143" s="39"/>
      <c r="H143" s="39"/>
      <c r="I143" s="39"/>
    </row>
    <row r="144" spans="5:9" ht="23.25">
      <c r="E144" s="39"/>
      <c r="F144" s="39"/>
      <c r="G144" s="39"/>
      <c r="H144" s="39"/>
      <c r="I144" s="39"/>
    </row>
    <row r="145" spans="5:9" ht="23.25">
      <c r="E145" s="39"/>
      <c r="F145" s="39"/>
      <c r="G145" s="39"/>
      <c r="H145" s="39"/>
      <c r="I145" s="39"/>
    </row>
    <row r="146" spans="5:9" ht="23.25">
      <c r="E146" s="39"/>
      <c r="F146" s="39"/>
      <c r="G146" s="39"/>
      <c r="H146" s="39"/>
      <c r="I146" s="39"/>
    </row>
    <row r="147" spans="5:9" ht="23.25">
      <c r="E147" s="39"/>
      <c r="F147" s="39"/>
      <c r="G147" s="39"/>
      <c r="H147" s="39"/>
      <c r="I147" s="39"/>
    </row>
    <row r="148" spans="5:9" ht="23.25">
      <c r="E148" s="39"/>
      <c r="F148" s="39"/>
      <c r="G148" s="39"/>
      <c r="H148" s="39"/>
      <c r="I148" s="39"/>
    </row>
    <row r="149" spans="5:9" ht="23.25">
      <c r="E149" s="39"/>
      <c r="F149" s="39"/>
      <c r="G149" s="39"/>
      <c r="H149" s="39"/>
      <c r="I149" s="39"/>
    </row>
    <row r="150" spans="5:9" ht="23.25">
      <c r="E150" s="39"/>
      <c r="F150" s="39"/>
      <c r="G150" s="39"/>
      <c r="H150" s="39"/>
      <c r="I150" s="39"/>
    </row>
    <row r="151" spans="5:9" ht="23.25">
      <c r="E151" s="39"/>
      <c r="F151" s="39"/>
      <c r="G151" s="39"/>
      <c r="H151" s="39"/>
      <c r="I151" s="39"/>
    </row>
    <row r="152" spans="5:9" ht="23.25">
      <c r="E152" s="39"/>
      <c r="F152" s="39"/>
      <c r="G152" s="39"/>
      <c r="H152" s="39"/>
      <c r="I152" s="39"/>
    </row>
    <row r="153" spans="5:9" ht="23.25">
      <c r="E153" s="39"/>
      <c r="F153" s="39"/>
      <c r="G153" s="39"/>
      <c r="H153" s="39"/>
      <c r="I153" s="39"/>
    </row>
    <row r="154" spans="5:9" ht="23.25">
      <c r="E154" s="39"/>
      <c r="F154" s="39"/>
      <c r="G154" s="39"/>
      <c r="H154" s="39"/>
      <c r="I154" s="39"/>
    </row>
    <row r="155" spans="5:9" ht="23.25">
      <c r="E155" s="39"/>
      <c r="F155" s="39"/>
      <c r="G155" s="39"/>
      <c r="H155" s="39"/>
      <c r="I155" s="39"/>
    </row>
    <row r="156" spans="5:9" ht="23.25">
      <c r="E156" s="39"/>
      <c r="F156" s="39"/>
      <c r="G156" s="39"/>
      <c r="H156" s="39"/>
      <c r="I156" s="39"/>
    </row>
    <row r="157" spans="5:9" ht="23.25">
      <c r="E157" s="39"/>
      <c r="F157" s="39"/>
      <c r="G157" s="39"/>
      <c r="H157" s="39"/>
      <c r="I157" s="39"/>
    </row>
    <row r="158" spans="5:9" ht="23.25">
      <c r="E158" s="39"/>
      <c r="F158" s="39"/>
      <c r="G158" s="39"/>
      <c r="H158" s="39"/>
      <c r="I158" s="39"/>
    </row>
    <row r="159" spans="5:9" ht="23.25">
      <c r="E159" s="39"/>
      <c r="F159" s="39"/>
      <c r="G159" s="39"/>
      <c r="H159" s="39"/>
      <c r="I159" s="39"/>
    </row>
    <row r="160" spans="5:9" ht="23.25">
      <c r="E160" s="39"/>
      <c r="F160" s="39"/>
      <c r="G160" s="39"/>
      <c r="H160" s="39"/>
      <c r="I160" s="39"/>
    </row>
    <row r="161" spans="5:9" ht="23.25">
      <c r="E161" s="39"/>
      <c r="F161" s="39"/>
      <c r="G161" s="39"/>
      <c r="H161" s="39"/>
      <c r="I161" s="39"/>
    </row>
    <row r="162" spans="5:9" ht="23.25">
      <c r="E162" s="39"/>
      <c r="F162" s="39"/>
      <c r="G162" s="39"/>
      <c r="H162" s="39"/>
      <c r="I162" s="39"/>
    </row>
    <row r="163" spans="5:9" ht="23.25">
      <c r="E163" s="39"/>
      <c r="F163" s="39"/>
      <c r="G163" s="39"/>
      <c r="H163" s="39"/>
      <c r="I163" s="39"/>
    </row>
    <row r="164" spans="5:9" ht="23.25">
      <c r="E164" s="39"/>
      <c r="F164" s="39"/>
      <c r="G164" s="39"/>
      <c r="H164" s="39"/>
      <c r="I164" s="39"/>
    </row>
    <row r="165" spans="5:9" ht="23.25">
      <c r="E165" s="39"/>
      <c r="F165" s="39"/>
      <c r="G165" s="39"/>
      <c r="H165" s="39"/>
      <c r="I165" s="39"/>
    </row>
    <row r="166" spans="5:9" ht="23.25">
      <c r="E166" s="39"/>
      <c r="F166" s="39"/>
      <c r="G166" s="39"/>
      <c r="H166" s="39"/>
      <c r="I166" s="39"/>
    </row>
    <row r="167" spans="5:9" ht="23.25">
      <c r="E167" s="39"/>
      <c r="F167" s="39"/>
      <c r="G167" s="39"/>
      <c r="H167" s="39"/>
      <c r="I167" s="39"/>
    </row>
    <row r="168" spans="5:9" ht="23.25">
      <c r="E168" s="39"/>
      <c r="F168" s="39"/>
      <c r="G168" s="39"/>
      <c r="H168" s="39"/>
      <c r="I168" s="39"/>
    </row>
    <row r="169" spans="5:9" ht="23.25">
      <c r="E169" s="39"/>
      <c r="F169" s="39"/>
      <c r="G169" s="39"/>
      <c r="H169" s="39"/>
      <c r="I169" s="39"/>
    </row>
    <row r="170" spans="5:9" ht="23.25">
      <c r="E170" s="39"/>
      <c r="F170" s="39"/>
      <c r="G170" s="39"/>
      <c r="H170" s="39"/>
      <c r="I170" s="39"/>
    </row>
    <row r="171" spans="5:9" ht="23.25">
      <c r="E171" s="39"/>
      <c r="F171" s="39"/>
      <c r="G171" s="39"/>
      <c r="H171" s="39"/>
      <c r="I171" s="39"/>
    </row>
    <row r="172" spans="5:9" ht="23.25">
      <c r="E172" s="39"/>
      <c r="F172" s="39"/>
      <c r="G172" s="39"/>
      <c r="H172" s="39"/>
      <c r="I172" s="39"/>
    </row>
    <row r="173" spans="5:9" ht="23.25">
      <c r="E173" s="39"/>
      <c r="F173" s="39"/>
      <c r="G173" s="39"/>
      <c r="H173" s="39"/>
      <c r="I173" s="39"/>
    </row>
    <row r="174" spans="5:9" ht="23.25">
      <c r="E174" s="39"/>
      <c r="F174" s="39"/>
      <c r="G174" s="39"/>
      <c r="H174" s="39"/>
      <c r="I174" s="39"/>
    </row>
    <row r="175" spans="5:9" ht="23.25">
      <c r="E175" s="39"/>
      <c r="F175" s="39"/>
      <c r="G175" s="39"/>
      <c r="H175" s="39"/>
      <c r="I175" s="39"/>
    </row>
    <row r="176" spans="5:9" ht="23.25">
      <c r="E176" s="39"/>
      <c r="F176" s="39"/>
      <c r="G176" s="39"/>
      <c r="H176" s="39"/>
      <c r="I176" s="39"/>
    </row>
    <row r="177" spans="5:9" ht="23.25">
      <c r="E177" s="39"/>
      <c r="F177" s="39"/>
      <c r="G177" s="39"/>
      <c r="H177" s="39"/>
      <c r="I177" s="39"/>
    </row>
    <row r="178" spans="5:9" ht="23.25">
      <c r="E178" s="39"/>
      <c r="F178" s="39"/>
      <c r="G178" s="39"/>
      <c r="H178" s="39"/>
      <c r="I178" s="39"/>
    </row>
    <row r="179" spans="5:9" ht="23.25">
      <c r="E179" s="39"/>
      <c r="F179" s="39"/>
      <c r="G179" s="39"/>
      <c r="H179" s="39"/>
      <c r="I179" s="39"/>
    </row>
    <row r="180" spans="5:9" ht="23.25">
      <c r="E180" s="39"/>
      <c r="F180" s="39"/>
      <c r="G180" s="39"/>
      <c r="H180" s="39"/>
      <c r="I180" s="39"/>
    </row>
    <row r="181" spans="5:9" ht="23.25">
      <c r="E181" s="39"/>
      <c r="F181" s="39"/>
      <c r="G181" s="39"/>
      <c r="H181" s="39"/>
      <c r="I181" s="39"/>
    </row>
    <row r="182" spans="5:9" ht="23.25">
      <c r="E182" s="39"/>
      <c r="F182" s="39"/>
      <c r="G182" s="39"/>
      <c r="H182" s="39"/>
      <c r="I182" s="39"/>
    </row>
    <row r="183" spans="5:9" ht="23.25">
      <c r="E183" s="39"/>
      <c r="F183" s="39"/>
      <c r="G183" s="39"/>
      <c r="H183" s="39"/>
      <c r="I183" s="39"/>
    </row>
    <row r="184" spans="5:9" ht="23.25">
      <c r="E184" s="39"/>
      <c r="F184" s="39"/>
      <c r="G184" s="39"/>
      <c r="H184" s="39"/>
      <c r="I184" s="39"/>
    </row>
    <row r="185" spans="5:9" ht="23.25">
      <c r="E185" s="39"/>
      <c r="F185" s="39"/>
      <c r="G185" s="39"/>
      <c r="H185" s="39"/>
      <c r="I185" s="39"/>
    </row>
    <row r="186" spans="5:9" ht="23.25">
      <c r="E186" s="39"/>
      <c r="F186" s="39"/>
      <c r="G186" s="39"/>
      <c r="H186" s="39"/>
      <c r="I186" s="39"/>
    </row>
    <row r="187" spans="5:9" ht="23.25">
      <c r="E187" s="39"/>
      <c r="F187" s="39"/>
      <c r="G187" s="39"/>
      <c r="H187" s="39"/>
      <c r="I187" s="39"/>
    </row>
    <row r="188" spans="5:9" ht="23.25">
      <c r="E188" s="39"/>
      <c r="F188" s="39"/>
      <c r="G188" s="39"/>
      <c r="H188" s="39"/>
      <c r="I188" s="39"/>
    </row>
    <row r="189" spans="5:9" ht="23.25">
      <c r="E189" s="39"/>
      <c r="F189" s="39"/>
      <c r="G189" s="39"/>
      <c r="H189" s="39"/>
      <c r="I189" s="39"/>
    </row>
    <row r="190" spans="5:9" ht="23.25">
      <c r="E190" s="39"/>
      <c r="F190" s="39"/>
      <c r="G190" s="39"/>
      <c r="H190" s="39"/>
      <c r="I190" s="39"/>
    </row>
    <row r="191" spans="5:9" ht="23.25">
      <c r="E191" s="39"/>
      <c r="F191" s="39"/>
      <c r="G191" s="39"/>
      <c r="H191" s="39"/>
      <c r="I191" s="39"/>
    </row>
    <row r="192" spans="5:9" ht="23.25">
      <c r="E192" s="39"/>
      <c r="F192" s="39"/>
      <c r="G192" s="39"/>
      <c r="H192" s="39"/>
      <c r="I192" s="39"/>
    </row>
    <row r="193" spans="5:9" ht="23.25">
      <c r="E193" s="39"/>
      <c r="F193" s="39"/>
      <c r="G193" s="39"/>
      <c r="H193" s="39"/>
      <c r="I193" s="39"/>
    </row>
    <row r="194" spans="5:9" ht="23.25">
      <c r="E194" s="39"/>
      <c r="F194" s="39"/>
      <c r="G194" s="39"/>
      <c r="H194" s="39"/>
      <c r="I194" s="39"/>
    </row>
    <row r="195" spans="5:9" ht="23.25">
      <c r="E195" s="39"/>
      <c r="F195" s="39"/>
      <c r="G195" s="39"/>
      <c r="H195" s="39"/>
      <c r="I195" s="39"/>
    </row>
    <row r="196" spans="5:9" ht="23.25">
      <c r="E196" s="39"/>
      <c r="F196" s="39"/>
      <c r="G196" s="39"/>
      <c r="H196" s="39"/>
      <c r="I196" s="39"/>
    </row>
    <row r="197" spans="5:9" ht="23.25">
      <c r="E197" s="39"/>
      <c r="F197" s="39"/>
      <c r="G197" s="39"/>
      <c r="H197" s="39"/>
      <c r="I197" s="39"/>
    </row>
    <row r="198" spans="5:9" ht="23.25">
      <c r="E198" s="39"/>
      <c r="F198" s="39"/>
      <c r="G198" s="39"/>
      <c r="H198" s="39"/>
      <c r="I198" s="39"/>
    </row>
    <row r="199" spans="5:9" ht="23.25">
      <c r="E199" s="39"/>
      <c r="F199" s="39"/>
      <c r="G199" s="39"/>
      <c r="H199" s="39"/>
      <c r="I199" s="39"/>
    </row>
    <row r="200" spans="5:9" ht="23.25">
      <c r="E200" s="39"/>
      <c r="F200" s="39"/>
      <c r="G200" s="39"/>
      <c r="H200" s="39"/>
      <c r="I200" s="39"/>
    </row>
    <row r="201" spans="5:9" ht="23.25">
      <c r="E201" s="39"/>
      <c r="F201" s="39"/>
      <c r="G201" s="39"/>
      <c r="H201" s="39"/>
      <c r="I201" s="39"/>
    </row>
    <row r="202" spans="5:9" ht="23.25">
      <c r="E202" s="39"/>
      <c r="F202" s="39"/>
      <c r="G202" s="39"/>
      <c r="H202" s="39"/>
      <c r="I202" s="39"/>
    </row>
    <row r="203" spans="5:9" ht="23.25">
      <c r="E203" s="39"/>
      <c r="F203" s="39"/>
      <c r="G203" s="39"/>
      <c r="H203" s="39"/>
      <c r="I203" s="39"/>
    </row>
    <row r="204" spans="5:9" ht="23.25">
      <c r="E204" s="39"/>
      <c r="F204" s="39"/>
      <c r="G204" s="39"/>
      <c r="H204" s="39"/>
      <c r="I204" s="39"/>
    </row>
    <row r="205" spans="5:9" ht="23.25">
      <c r="E205" s="39"/>
      <c r="F205" s="39"/>
      <c r="G205" s="39"/>
      <c r="H205" s="39"/>
      <c r="I205" s="39"/>
    </row>
    <row r="206" spans="5:9" ht="23.25">
      <c r="E206" s="39"/>
      <c r="F206" s="39"/>
      <c r="G206" s="39"/>
      <c r="H206" s="39"/>
      <c r="I206" s="39"/>
    </row>
    <row r="207" spans="5:9" ht="23.25">
      <c r="E207" s="39"/>
      <c r="F207" s="39"/>
      <c r="G207" s="39"/>
      <c r="H207" s="39"/>
      <c r="I207" s="39"/>
    </row>
    <row r="208" spans="5:9" ht="23.25">
      <c r="E208" s="39"/>
      <c r="F208" s="39"/>
      <c r="G208" s="39"/>
      <c r="H208" s="39"/>
      <c r="I208" s="39"/>
    </row>
    <row r="209" spans="5:9" ht="23.25">
      <c r="E209" s="39"/>
      <c r="F209" s="39"/>
      <c r="G209" s="39"/>
      <c r="H209" s="39"/>
      <c r="I209" s="39"/>
    </row>
    <row r="210" spans="5:9" ht="23.25">
      <c r="E210" s="39"/>
      <c r="F210" s="39"/>
      <c r="G210" s="39"/>
      <c r="H210" s="39"/>
      <c r="I210" s="39"/>
    </row>
    <row r="211" spans="5:9" ht="23.25">
      <c r="E211" s="39"/>
      <c r="F211" s="39"/>
      <c r="G211" s="39"/>
      <c r="H211" s="39"/>
      <c r="I211" s="39"/>
    </row>
    <row r="212" spans="5:9" ht="23.25">
      <c r="E212" s="39"/>
      <c r="F212" s="39"/>
      <c r="G212" s="39"/>
      <c r="H212" s="39"/>
      <c r="I212" s="39"/>
    </row>
    <row r="213" spans="5:9" ht="23.25">
      <c r="E213" s="39"/>
      <c r="F213" s="39"/>
      <c r="G213" s="39"/>
      <c r="H213" s="39"/>
      <c r="I213" s="39"/>
    </row>
    <row r="214" spans="5:9" ht="23.25">
      <c r="E214" s="39"/>
      <c r="F214" s="39"/>
      <c r="G214" s="39"/>
      <c r="H214" s="39"/>
      <c r="I214" s="39"/>
    </row>
    <row r="215" spans="5:9" ht="23.25">
      <c r="E215" s="39"/>
      <c r="F215" s="39"/>
      <c r="G215" s="39"/>
      <c r="H215" s="39"/>
      <c r="I215" s="39"/>
    </row>
    <row r="216" spans="5:9" ht="23.25">
      <c r="E216" s="39"/>
      <c r="F216" s="39"/>
      <c r="G216" s="39"/>
      <c r="H216" s="39"/>
      <c r="I216" s="39"/>
    </row>
    <row r="217" spans="5:9" ht="23.25">
      <c r="E217" s="39"/>
      <c r="F217" s="39"/>
      <c r="G217" s="39"/>
      <c r="H217" s="39"/>
      <c r="I217" s="39"/>
    </row>
    <row r="218" spans="5:9" ht="23.25">
      <c r="E218" s="39"/>
      <c r="F218" s="39"/>
      <c r="G218" s="39"/>
      <c r="H218" s="39"/>
      <c r="I218" s="39"/>
    </row>
    <row r="219" spans="5:9" ht="23.25">
      <c r="E219" s="39"/>
      <c r="F219" s="39"/>
      <c r="G219" s="39"/>
      <c r="H219" s="39"/>
      <c r="I219" s="39"/>
    </row>
    <row r="220" spans="5:9" ht="23.25">
      <c r="E220" s="39"/>
      <c r="F220" s="39"/>
      <c r="G220" s="39"/>
      <c r="H220" s="39"/>
      <c r="I220" s="39"/>
    </row>
    <row r="221" spans="5:9" ht="23.25">
      <c r="E221" s="39"/>
      <c r="F221" s="39"/>
      <c r="G221" s="39"/>
      <c r="H221" s="39"/>
      <c r="I221" s="39"/>
    </row>
    <row r="222" spans="5:9" ht="23.25">
      <c r="E222" s="39"/>
      <c r="F222" s="39"/>
      <c r="G222" s="39"/>
      <c r="H222" s="39"/>
      <c r="I222" s="39"/>
    </row>
    <row r="223" spans="5:9" ht="23.25">
      <c r="E223" s="39"/>
      <c r="F223" s="39"/>
      <c r="G223" s="39"/>
      <c r="H223" s="39"/>
      <c r="I223" s="39"/>
    </row>
    <row r="224" spans="5:9" ht="23.25">
      <c r="E224" s="39"/>
      <c r="F224" s="39"/>
      <c r="G224" s="39"/>
      <c r="H224" s="39"/>
      <c r="I224" s="39"/>
    </row>
    <row r="225" spans="5:9" ht="23.25">
      <c r="E225" s="39"/>
      <c r="F225" s="39"/>
      <c r="G225" s="39"/>
      <c r="H225" s="39"/>
      <c r="I225" s="39"/>
    </row>
    <row r="226" spans="5:9" ht="23.25">
      <c r="E226" s="39"/>
      <c r="F226" s="39"/>
      <c r="G226" s="39"/>
      <c r="H226" s="39"/>
      <c r="I226" s="39"/>
    </row>
    <row r="227" spans="5:9" ht="23.25">
      <c r="E227" s="39"/>
      <c r="F227" s="39"/>
      <c r="G227" s="39"/>
      <c r="H227" s="39"/>
      <c r="I227" s="39"/>
    </row>
    <row r="228" spans="5:9" ht="23.25">
      <c r="E228" s="39"/>
      <c r="F228" s="39"/>
      <c r="G228" s="39"/>
      <c r="H228" s="39"/>
      <c r="I228" s="39"/>
    </row>
    <row r="229" spans="5:9" ht="23.25">
      <c r="E229" s="39"/>
      <c r="F229" s="39"/>
      <c r="G229" s="39"/>
      <c r="H229" s="39"/>
      <c r="I229" s="39"/>
    </row>
    <row r="230" spans="5:9" ht="23.25">
      <c r="E230" s="39"/>
      <c r="F230" s="39"/>
      <c r="G230" s="39"/>
      <c r="H230" s="39"/>
      <c r="I230" s="39"/>
    </row>
    <row r="231" spans="5:9" ht="23.25">
      <c r="E231" s="39"/>
      <c r="F231" s="39"/>
      <c r="G231" s="39"/>
      <c r="H231" s="39"/>
      <c r="I231" s="39"/>
    </row>
    <row r="232" spans="5:9" ht="23.25">
      <c r="E232" s="39"/>
      <c r="F232" s="39"/>
      <c r="G232" s="39"/>
      <c r="H232" s="39"/>
      <c r="I232" s="39"/>
    </row>
    <row r="233" spans="5:9" ht="23.25">
      <c r="E233" s="39"/>
      <c r="F233" s="39"/>
      <c r="G233" s="39"/>
      <c r="H233" s="39"/>
      <c r="I233" s="39"/>
    </row>
    <row r="234" spans="5:9" ht="23.25">
      <c r="E234" s="39"/>
      <c r="F234" s="39"/>
      <c r="G234" s="39"/>
      <c r="H234" s="39"/>
      <c r="I234" s="39"/>
    </row>
    <row r="235" spans="5:9" ht="23.25">
      <c r="E235" s="39"/>
      <c r="F235" s="39"/>
      <c r="G235" s="39"/>
      <c r="H235" s="39"/>
      <c r="I235" s="39"/>
    </row>
    <row r="236" spans="5:9" ht="23.25">
      <c r="E236" s="39"/>
      <c r="F236" s="39"/>
      <c r="G236" s="39"/>
      <c r="H236" s="39"/>
      <c r="I236" s="39"/>
    </row>
    <row r="237" spans="5:9" ht="23.25">
      <c r="E237" s="39"/>
      <c r="F237" s="39"/>
      <c r="G237" s="39"/>
      <c r="H237" s="39"/>
      <c r="I237" s="39"/>
    </row>
    <row r="238" spans="5:9" ht="23.25">
      <c r="E238" s="39"/>
      <c r="F238" s="39"/>
      <c r="G238" s="39"/>
      <c r="H238" s="39"/>
      <c r="I238" s="39"/>
    </row>
    <row r="239" spans="5:9" ht="23.25">
      <c r="E239" s="39"/>
      <c r="F239" s="39"/>
      <c r="G239" s="39"/>
      <c r="H239" s="39"/>
      <c r="I239" s="39"/>
    </row>
    <row r="240" spans="5:9" ht="23.25">
      <c r="E240" s="39"/>
      <c r="F240" s="39"/>
      <c r="G240" s="39"/>
      <c r="H240" s="39"/>
      <c r="I240" s="39"/>
    </row>
    <row r="241" spans="5:9" ht="23.25">
      <c r="E241" s="39"/>
      <c r="F241" s="39"/>
      <c r="G241" s="39"/>
      <c r="H241" s="39"/>
      <c r="I241" s="39"/>
    </row>
    <row r="242" spans="5:9" ht="23.25">
      <c r="E242" s="39"/>
      <c r="F242" s="39"/>
      <c r="G242" s="39"/>
      <c r="H242" s="39"/>
      <c r="I242" s="39"/>
    </row>
    <row r="243" spans="5:9" ht="23.25">
      <c r="E243" s="39"/>
      <c r="F243" s="39"/>
      <c r="G243" s="39"/>
      <c r="H243" s="39"/>
      <c r="I243" s="39"/>
    </row>
    <row r="244" spans="5:9" ht="23.25">
      <c r="E244" s="39"/>
      <c r="F244" s="39"/>
      <c r="G244" s="39"/>
      <c r="H244" s="39"/>
      <c r="I244" s="39"/>
    </row>
    <row r="245" spans="5:9" ht="23.25">
      <c r="E245" s="39"/>
      <c r="F245" s="39"/>
      <c r="G245" s="39"/>
      <c r="H245" s="39"/>
      <c r="I245" s="39"/>
    </row>
    <row r="246" spans="5:9" ht="23.25">
      <c r="E246" s="39"/>
      <c r="F246" s="39"/>
      <c r="G246" s="39"/>
      <c r="H246" s="39"/>
      <c r="I246" s="39"/>
    </row>
    <row r="247" spans="5:9" ht="23.25">
      <c r="E247" s="39"/>
      <c r="F247" s="39"/>
      <c r="G247" s="39"/>
      <c r="H247" s="39"/>
      <c r="I247" s="39"/>
    </row>
    <row r="248" spans="5:9" ht="23.25">
      <c r="E248" s="39"/>
      <c r="F248" s="39"/>
      <c r="G248" s="39"/>
      <c r="H248" s="39"/>
      <c r="I248" s="39"/>
    </row>
    <row r="249" spans="5:9" ht="23.25">
      <c r="E249" s="39"/>
      <c r="F249" s="39"/>
      <c r="G249" s="39"/>
      <c r="H249" s="39"/>
      <c r="I249" s="39"/>
    </row>
    <row r="250" spans="5:9" ht="23.25">
      <c r="E250" s="39"/>
      <c r="F250" s="39"/>
      <c r="G250" s="39"/>
      <c r="H250" s="39"/>
      <c r="I250" s="39"/>
    </row>
    <row r="251" spans="5:9" ht="23.25">
      <c r="E251" s="39"/>
      <c r="F251" s="39"/>
      <c r="G251" s="39"/>
      <c r="H251" s="39"/>
      <c r="I251" s="39"/>
    </row>
    <row r="252" spans="5:9" ht="23.25">
      <c r="E252" s="39"/>
      <c r="F252" s="39"/>
      <c r="G252" s="39"/>
      <c r="H252" s="39"/>
      <c r="I252" s="39"/>
    </row>
    <row r="253" spans="5:9" ht="23.25">
      <c r="E253" s="39"/>
      <c r="F253" s="39"/>
      <c r="G253" s="39"/>
      <c r="H253" s="39"/>
      <c r="I253" s="39"/>
    </row>
    <row r="254" spans="5:9" ht="23.25">
      <c r="E254" s="39"/>
      <c r="F254" s="39"/>
      <c r="G254" s="39"/>
      <c r="H254" s="39"/>
      <c r="I254" s="39"/>
    </row>
    <row r="255" spans="5:9" ht="23.25">
      <c r="E255" s="39"/>
      <c r="F255" s="39"/>
      <c r="G255" s="39"/>
      <c r="H255" s="39"/>
      <c r="I255" s="39"/>
    </row>
    <row r="256" spans="5:9" ht="23.25">
      <c r="E256" s="39"/>
      <c r="F256" s="39"/>
      <c r="G256" s="39"/>
      <c r="H256" s="39"/>
      <c r="I256" s="39"/>
    </row>
    <row r="257" spans="5:9" ht="23.25">
      <c r="E257" s="39"/>
      <c r="F257" s="39"/>
      <c r="G257" s="39"/>
      <c r="H257" s="39"/>
      <c r="I257" s="39"/>
    </row>
    <row r="258" spans="5:9" ht="23.25">
      <c r="E258" s="39"/>
      <c r="F258" s="39"/>
      <c r="G258" s="39"/>
      <c r="H258" s="39"/>
      <c r="I258" s="39"/>
    </row>
    <row r="259" spans="5:9" ht="23.25">
      <c r="E259" s="39"/>
      <c r="F259" s="39"/>
      <c r="G259" s="39"/>
      <c r="H259" s="39"/>
      <c r="I259" s="39"/>
    </row>
    <row r="260" spans="5:9" ht="23.25">
      <c r="E260" s="39"/>
      <c r="F260" s="39"/>
      <c r="G260" s="39"/>
      <c r="H260" s="39"/>
      <c r="I260" s="39"/>
    </row>
    <row r="261" spans="5:9" ht="23.25">
      <c r="E261" s="39"/>
      <c r="F261" s="39"/>
      <c r="G261" s="39"/>
      <c r="H261" s="39"/>
      <c r="I261" s="39"/>
    </row>
    <row r="262" spans="5:9" ht="23.25">
      <c r="E262" s="39"/>
      <c r="F262" s="39"/>
      <c r="G262" s="39"/>
      <c r="H262" s="39"/>
      <c r="I262" s="39"/>
    </row>
    <row r="263" spans="5:9" ht="23.25">
      <c r="E263" s="39"/>
      <c r="F263" s="39"/>
      <c r="G263" s="39"/>
      <c r="H263" s="39"/>
      <c r="I263" s="39"/>
    </row>
    <row r="264" spans="5:9" ht="23.25">
      <c r="E264" s="39"/>
      <c r="F264" s="39"/>
      <c r="G264" s="39"/>
      <c r="H264" s="39"/>
      <c r="I264" s="39"/>
    </row>
    <row r="265" spans="5:9" ht="23.25">
      <c r="E265" s="39"/>
      <c r="F265" s="39"/>
      <c r="G265" s="39"/>
      <c r="H265" s="39"/>
      <c r="I265" s="39"/>
    </row>
    <row r="266" spans="5:9" ht="23.25">
      <c r="E266" s="39"/>
      <c r="F266" s="39"/>
      <c r="G266" s="39"/>
      <c r="H266" s="39"/>
      <c r="I266" s="39"/>
    </row>
    <row r="267" spans="5:9" ht="23.25">
      <c r="E267" s="39"/>
      <c r="F267" s="39"/>
      <c r="G267" s="39"/>
      <c r="H267" s="39"/>
      <c r="I267" s="39"/>
    </row>
    <row r="268" spans="5:9" ht="23.25">
      <c r="E268" s="39"/>
      <c r="F268" s="39"/>
      <c r="G268" s="39"/>
      <c r="H268" s="39"/>
      <c r="I268" s="39"/>
    </row>
    <row r="269" spans="5:9" ht="23.25">
      <c r="E269" s="39"/>
      <c r="F269" s="39"/>
      <c r="G269" s="39"/>
      <c r="H269" s="39"/>
      <c r="I269" s="39"/>
    </row>
    <row r="270" spans="5:9" ht="23.25">
      <c r="E270" s="39"/>
      <c r="F270" s="39"/>
      <c r="G270" s="39"/>
      <c r="H270" s="39"/>
      <c r="I270" s="39"/>
    </row>
    <row r="271" spans="5:9" ht="23.25">
      <c r="E271" s="39"/>
      <c r="F271" s="39"/>
      <c r="G271" s="39"/>
      <c r="H271" s="39"/>
      <c r="I271" s="39"/>
    </row>
    <row r="272" spans="5:9" ht="23.25">
      <c r="E272" s="39"/>
      <c r="F272" s="39"/>
      <c r="G272" s="39"/>
      <c r="H272" s="39"/>
      <c r="I272" s="39"/>
    </row>
    <row r="273" spans="5:9" ht="23.25">
      <c r="E273" s="39"/>
      <c r="F273" s="39"/>
      <c r="G273" s="39"/>
      <c r="H273" s="39"/>
      <c r="I273" s="39"/>
    </row>
    <row r="274" spans="5:9" ht="23.25">
      <c r="E274" s="39"/>
      <c r="F274" s="39"/>
      <c r="G274" s="39"/>
      <c r="H274" s="39"/>
      <c r="I274" s="39"/>
    </row>
    <row r="275" spans="5:9" ht="23.25">
      <c r="E275" s="39"/>
      <c r="F275" s="39"/>
      <c r="G275" s="39"/>
      <c r="H275" s="39"/>
      <c r="I275" s="39"/>
    </row>
    <row r="276" spans="5:9" ht="23.25">
      <c r="E276" s="39"/>
      <c r="F276" s="39"/>
      <c r="G276" s="39"/>
      <c r="H276" s="39"/>
      <c r="I276" s="39"/>
    </row>
    <row r="277" spans="5:9" ht="23.25">
      <c r="E277" s="39"/>
      <c r="F277" s="39"/>
      <c r="G277" s="39"/>
      <c r="H277" s="39"/>
      <c r="I277" s="39"/>
    </row>
    <row r="278" spans="5:9" ht="23.25">
      <c r="E278" s="39"/>
      <c r="F278" s="39"/>
      <c r="G278" s="39"/>
      <c r="H278" s="39"/>
      <c r="I278" s="39"/>
    </row>
    <row r="279" spans="5:9" ht="23.25">
      <c r="E279" s="39"/>
      <c r="F279" s="39"/>
      <c r="G279" s="39"/>
      <c r="H279" s="39"/>
      <c r="I279" s="39"/>
    </row>
    <row r="280" spans="5:9" ht="23.25">
      <c r="E280" s="39"/>
      <c r="F280" s="39"/>
      <c r="G280" s="39"/>
      <c r="H280" s="39"/>
      <c r="I280" s="39"/>
    </row>
    <row r="281" spans="5:9" ht="23.25">
      <c r="E281" s="39"/>
      <c r="F281" s="39"/>
      <c r="G281" s="39"/>
      <c r="H281" s="39"/>
      <c r="I281" s="39"/>
    </row>
    <row r="282" spans="5:9" ht="23.25">
      <c r="E282" s="39"/>
      <c r="F282" s="39"/>
      <c r="G282" s="39"/>
      <c r="H282" s="39"/>
      <c r="I282" s="39"/>
    </row>
    <row r="283" spans="5:9" ht="23.25">
      <c r="E283" s="39"/>
      <c r="F283" s="39"/>
      <c r="G283" s="39"/>
      <c r="H283" s="39"/>
      <c r="I283" s="39"/>
    </row>
    <row r="284" spans="5:9" ht="23.25">
      <c r="E284" s="39"/>
      <c r="F284" s="39"/>
      <c r="G284" s="39"/>
      <c r="H284" s="39"/>
      <c r="I284" s="39"/>
    </row>
    <row r="285" spans="5:9" ht="23.25">
      <c r="E285" s="39"/>
      <c r="F285" s="39"/>
      <c r="G285" s="39"/>
      <c r="H285" s="39"/>
      <c r="I285" s="39"/>
    </row>
    <row r="286" spans="5:9" ht="23.25">
      <c r="E286" s="39"/>
      <c r="F286" s="39"/>
      <c r="G286" s="39"/>
      <c r="H286" s="39"/>
      <c r="I286" s="39"/>
    </row>
    <row r="287" spans="5:9" ht="23.25">
      <c r="E287" s="39"/>
      <c r="F287" s="39"/>
      <c r="G287" s="39"/>
      <c r="H287" s="39"/>
      <c r="I287" s="39"/>
    </row>
    <row r="288" spans="5:9" ht="23.25">
      <c r="E288" s="39"/>
      <c r="F288" s="39"/>
      <c r="G288" s="39"/>
      <c r="H288" s="39"/>
      <c r="I288" s="39"/>
    </row>
    <row r="289" spans="5:9" ht="23.25">
      <c r="E289" s="39"/>
      <c r="F289" s="39"/>
      <c r="G289" s="39"/>
      <c r="H289" s="39"/>
      <c r="I289" s="39"/>
    </row>
  </sheetData>
  <mergeCells count="7">
    <mergeCell ref="A85:C85"/>
    <mergeCell ref="A86:C86"/>
    <mergeCell ref="A87:C87"/>
    <mergeCell ref="A9:C9"/>
    <mergeCell ref="A82:C82"/>
    <mergeCell ref="A83:C83"/>
    <mergeCell ref="A84:C84"/>
  </mergeCells>
  <printOptions/>
  <pageMargins left="1.27" right="0.58" top="0.5" bottom="0.6" header="0.23" footer="0.41"/>
  <pageSetup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MUBNM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nagyova</dc:creator>
  <cp:keywords/>
  <dc:description/>
  <cp:lastModifiedBy>beata</cp:lastModifiedBy>
  <cp:lastPrinted>2014-06-12T08:33:01Z</cp:lastPrinted>
  <dcterms:created xsi:type="dcterms:W3CDTF">2014-04-24T11:12:31Z</dcterms:created>
  <dcterms:modified xsi:type="dcterms:W3CDTF">2014-06-12T11:20:05Z</dcterms:modified>
  <cp:category/>
  <cp:version/>
  <cp:contentType/>
  <cp:contentStatus/>
</cp:coreProperties>
</file>