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<sst xmlns="http://schemas.openxmlformats.org/spreadsheetml/2006/main" count="201" uniqueCount="156">
  <si>
    <t>Schválený</t>
  </si>
  <si>
    <t>Rozpočet 2011</t>
  </si>
  <si>
    <t>Skutočnosť</t>
  </si>
  <si>
    <t>%</t>
  </si>
  <si>
    <t>P R Í J M Y</t>
  </si>
  <si>
    <t>rozpočet</t>
  </si>
  <si>
    <t>upravený</t>
  </si>
  <si>
    <t>plnenia</t>
  </si>
  <si>
    <t>(v EUR)</t>
  </si>
  <si>
    <t>o rozp.opatrenia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</si>
  <si>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</si>
  <si>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</si>
  <si>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</si>
  <si>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</si>
  <si>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</si>
  <si>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</si>
  <si>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</si>
  <si>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</si>
  <si>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</si>
  <si>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</si>
  <si>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</si>
  <si>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</si>
  <si>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</si>
  <si>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majetku</t>
  </si>
  <si>
    <t>Iné príjmy z podnikania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</si>
  <si>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</si>
  <si>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</si>
  <si>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</si>
  <si>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</si>
  <si>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</si>
  <si>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</si>
  <si>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</si>
  <si>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</si>
  <si>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</si>
  <si>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</si>
  <si>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 EKO podnik VPS</t>
  </si>
  <si>
    <t xml:space="preserve">           Stredisko kultúry</t>
  </si>
  <si>
    <t xml:space="preserve">           Knižnica</t>
  </si>
  <si>
    <t xml:space="preserve">          správa obecných úradov</t>
  </si>
  <si>
    <t>Úroky z dom. úverov, pôžičiek a vkladov</t>
  </si>
  <si>
    <t>Iné nedaň. príjmy-vratky,náhrady z poist. plnenia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</si>
  <si>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</si>
  <si>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</si>
  <si>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</si>
  <si>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</si>
  <si>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</si>
  <si>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</si>
  <si>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</si>
  <si>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</si>
  <si>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</si>
  <si>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</si>
  <si>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</si>
  <si>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</si>
  <si>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</si>
  <si>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sčítanie obyvateľstva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</si>
  <si>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</si>
  <si>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</si>
  <si>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</si>
  <si>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</si>
  <si>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</si>
  <si>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 xml:space="preserve">           Revit. VP Rešetkov - Osadná</t>
  </si>
  <si>
    <t xml:space="preserve">           Výstavba Jedenástej ulice</t>
  </si>
  <si>
    <t>Finančné operácie</t>
  </si>
  <si>
    <t>Zostatok prostriedkov z minulého roka</t>
  </si>
  <si>
    <t>Prevody z rezervného fondu</t>
  </si>
  <si>
    <t>Iné príjmové fin. operácie - predaj akcií</t>
  </si>
  <si>
    <t>Príjmy celkom</t>
  </si>
  <si>
    <t xml:space="preserve">V Ý D A V K Y </t>
  </si>
  <si>
    <t>2011</t>
  </si>
  <si>
    <t xml:space="preserve">  Bežné výdavky spolu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</si>
  <si>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</si>
  <si>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</si>
  <si>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</si>
  <si>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</si>
  <si>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</si>
  <si>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</si>
  <si>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</si>
  <si>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 xml:space="preserve">          Matrika</t>
  </si>
  <si>
    <t>6.0</t>
  </si>
  <si>
    <t xml:space="preserve">          Sčítanie obyvateľstva</t>
  </si>
  <si>
    <t xml:space="preserve">          Hlásenie pobytu občanov</t>
  </si>
  <si>
    <t>8.0</t>
  </si>
  <si>
    <t xml:space="preserve">          Transfery všeobecnej povahy VS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</si>
  <si>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</si>
  <si>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</si>
  <si>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</si>
  <si>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</si>
  <si>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</si>
  <si>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</si>
  <si>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</si>
  <si>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</si>
  <si>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</si>
  <si>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</si>
  <si>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</si>
  <si>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</si>
  <si>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</si>
  <si>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</si>
  <si>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</si>
  <si>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</si>
  <si>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</si>
  <si>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</si>
  <si>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</si>
  <si>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</si>
  <si>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</si>
  <si>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</si>
  <si>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</si>
  <si>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</si>
  <si>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</si>
  <si>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</si>
  <si>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</si>
  <si>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</si>
  <si>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 xml:space="preserve">          Telovýchova a šport</t>
  </si>
  <si>
    <t xml:space="preserve">          Stredisko kultúry</t>
  </si>
  <si>
    <t>2.0.5</t>
  </si>
  <si>
    <t xml:space="preserve">          Knižnica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</si>
  <si>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</si>
  <si>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</si>
  <si>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</si>
  <si>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</si>
  <si>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</si>
  <si>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</si>
  <si>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</si>
  <si>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</si>
  <si>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</si>
  <si>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>1.2.1</t>
  </si>
  <si>
    <t xml:space="preserve">          Školský úrad</t>
  </si>
  <si>
    <t>5.0</t>
  </si>
  <si>
    <t xml:space="preserve">          Školenie, kurzy semináre a porady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</si>
  <si>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</si>
  <si>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</si>
  <si>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</si>
  <si>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</si>
  <si>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</si>
  <si>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</si>
  <si>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</si>
  <si>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</si>
  <si>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</si>
  <si>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</si>
  <si>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</si>
  <si>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</si>
  <si>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</si>
  <si>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>700</t>
  </si>
  <si>
    <t>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</si>
  <si>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</si>
  <si>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</si>
  <si>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</si>
  <si>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Nakladanie s odpadmi</t>
  </si>
  <si>
    <t xml:space="preserve">           Rozvoj bývania</t>
  </si>
  <si>
    <t xml:space="preserve">           Rozvoj obcí- výstavba miest a obcí</t>
  </si>
  <si>
    <t xml:space="preserve">          Základné školy s materskými školami</t>
  </si>
  <si>
    <t xml:space="preserve">          ZŠ - budovanie dets.ihrísk - revitalizácia</t>
  </si>
  <si>
    <t>Výdavky celkom</t>
  </si>
  <si>
    <t xml:space="preserve">                                                            Čerpanie rozpočtu k 31.8.2011 - Príjmy</t>
  </si>
  <si>
    <t>I. - VIII.</t>
  </si>
  <si>
    <t xml:space="preserve">                                                               Čerpanie rozpočtu k 31.8.2011 - Výdavky</t>
  </si>
  <si>
    <t>Rekreácia, kultúra a šport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</si>
</sst>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5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3" fillId="0" borderId="3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/>
    </xf>
    <xf numFmtId="0" fontId="2" fillId="0" borderId="40" xfId="0" applyFont="1" applyBorder="1" applyAlignment="1">
      <alignment horizontal="right"/>
    </xf>
    <xf numFmtId="49" fontId="3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right"/>
    </xf>
    <xf numFmtId="49" fontId="3" fillId="0" borderId="43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" fontId="2" fillId="0" borderId="22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2" fillId="0" borderId="5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0" fontId="2" fillId="0" borderId="50" xfId="0" applyFont="1" applyBorder="1" applyAlignment="1">
      <alignment/>
    </xf>
    <xf numFmtId="3" fontId="2" fillId="0" borderId="31" xfId="0" applyNumberFormat="1" applyFont="1" applyBorder="1" applyAlignment="1">
      <alignment/>
    </xf>
    <xf numFmtId="49" fontId="3" fillId="0" borderId="42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49" fontId="3" fillId="0" borderId="5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/>
    </xf>
    <xf numFmtId="49" fontId="2" fillId="0" borderId="5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0" fontId="3" fillId="0" borderId="56" xfId="0" applyFont="1" applyBorder="1" applyAlignment="1">
      <alignment/>
    </xf>
    <xf numFmtId="3" fontId="3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9" fontId="3" fillId="0" borderId="5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4" fontId="2" fillId="0" borderId="58" xfId="0" applyNumberFormat="1" applyFont="1" applyBorder="1" applyAlignment="1">
      <alignment/>
    </xf>
    <xf numFmtId="49" fontId="3" fillId="0" borderId="59" xfId="0" applyNumberFormat="1" applyFont="1" applyBorder="1" applyAlignment="1">
      <alignment/>
    </xf>
    <xf numFmtId="0" fontId="2" fillId="0" borderId="60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60" workbookViewId="0" topLeftCell="A43">
      <selection activeCell="G61" sqref="G61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48.7109375" style="0" customWidth="1"/>
    <col min="4" max="4" width="17.28125" style="0" customWidth="1"/>
    <col min="5" max="5" width="19.421875" style="0" customWidth="1"/>
    <col min="6" max="6" width="16.28125" style="0" customWidth="1"/>
    <col min="7" max="7" width="10.421875" style="0" customWidth="1"/>
  </cols>
  <sheetData>
    <row r="1" spans="1:4" ht="18.75">
      <c r="A1" s="1" t="s">
        <v>152</v>
      </c>
      <c r="B1" s="1"/>
      <c r="C1" s="1"/>
      <c r="D1" s="1"/>
    </row>
    <row r="2" ht="13.5" thickBot="1"/>
    <row r="3" spans="1:7" ht="15.75">
      <c r="A3" s="2"/>
      <c r="B3" s="3"/>
      <c r="C3" s="4"/>
      <c r="D3" s="5" t="s">
        <v>0</v>
      </c>
      <c r="E3" s="5" t="s">
        <v>1</v>
      </c>
      <c r="F3" s="5" t="s">
        <v>2</v>
      </c>
      <c r="G3" s="6" t="s">
        <v>3</v>
      </c>
    </row>
    <row r="4" spans="1:7" ht="15.75">
      <c r="A4" s="124" t="s">
        <v>4</v>
      </c>
      <c r="B4" s="125"/>
      <c r="C4" s="125"/>
      <c r="D4" s="7" t="s">
        <v>5</v>
      </c>
      <c r="E4" s="7" t="s">
        <v>6</v>
      </c>
      <c r="F4" s="7" t="s">
        <v>153</v>
      </c>
      <c r="G4" s="8" t="s">
        <v>7</v>
      </c>
    </row>
    <row r="5" spans="1:7" ht="16.5" thickBot="1">
      <c r="A5" s="9"/>
      <c r="B5" s="10"/>
      <c r="C5" s="11" t="s">
        <v>8</v>
      </c>
      <c r="D5" s="12">
        <v>2011</v>
      </c>
      <c r="E5" s="12" t="s">
        <v>9</v>
      </c>
      <c r="F5" s="7">
        <v>2011</v>
      </c>
      <c r="G5" s="13"/>
    </row>
    <row r="6" spans="1:7" ht="17.25" thickBot="1" thickTop="1">
      <c r="A6" s="14" t="s">
        <v>10</v>
      </c>
      <c r="B6" s="15"/>
      <c r="C6" s="16"/>
      <c r="D6" s="17">
        <f>SUM(D7+D9+D11+D19+D22+D36+D37+D38)</f>
        <v>13791991</v>
      </c>
      <c r="E6" s="17">
        <f>SUM(E7+E9+E11+E19+E22+E36+E37+E38)</f>
        <v>13899407</v>
      </c>
      <c r="F6" s="18">
        <f>SUM(F7+F9+F11+F19+F22+F36+F37+F38)</f>
        <v>9212248.02</v>
      </c>
      <c r="G6" s="19">
        <f aca="true" t="shared" si="0" ref="G6:G23">F6*100/E6</f>
        <v>66.27799315467199</v>
      </c>
    </row>
    <row r="7" spans="1:7" ht="16.5" thickTop="1">
      <c r="A7" s="20"/>
      <c r="B7" s="21">
        <v>110</v>
      </c>
      <c r="C7" s="22" t="s">
        <v>11</v>
      </c>
      <c r="D7" s="23">
        <f>SUM(D8:D8)</f>
        <v>4350000</v>
      </c>
      <c r="E7" s="23">
        <f>SUM(E8:E8)</f>
        <v>4426150</v>
      </c>
      <c r="F7" s="24">
        <f>SUM(F8:F8)</f>
        <v>2869126</v>
      </c>
      <c r="G7" s="25">
        <f t="shared" si="0"/>
        <v>64.82215921285993</v>
      </c>
    </row>
    <row r="8" spans="1:7" ht="15.75">
      <c r="A8" s="26"/>
      <c r="B8" s="27">
        <v>111</v>
      </c>
      <c r="C8" s="28" t="s">
        <v>12</v>
      </c>
      <c r="D8" s="29">
        <v>4350000</v>
      </c>
      <c r="E8" s="40">
        <v>4426150</v>
      </c>
      <c r="F8" s="30">
        <v>2869126</v>
      </c>
      <c r="G8" s="31">
        <f t="shared" si="0"/>
        <v>64.82215921285993</v>
      </c>
    </row>
    <row r="9" spans="1:7" ht="15.75">
      <c r="A9" s="32"/>
      <c r="B9" s="33">
        <v>120</v>
      </c>
      <c r="C9" s="34" t="s">
        <v>13</v>
      </c>
      <c r="D9" s="35">
        <f>SUM(D10)</f>
        <v>2450000</v>
      </c>
      <c r="E9" s="35">
        <f>SUM(E10)</f>
        <v>2462475</v>
      </c>
      <c r="F9" s="36">
        <f>SUM(F10)</f>
        <v>1493492</v>
      </c>
      <c r="G9" s="37">
        <f t="shared" si="0"/>
        <v>60.65003705621377</v>
      </c>
    </row>
    <row r="10" spans="1:7" ht="15.75">
      <c r="A10" s="26"/>
      <c r="B10" s="27">
        <v>121</v>
      </c>
      <c r="C10" s="28" t="s">
        <v>14</v>
      </c>
      <c r="D10" s="29">
        <v>2450000</v>
      </c>
      <c r="E10" s="29">
        <v>2462475</v>
      </c>
      <c r="F10" s="30">
        <v>1493492</v>
      </c>
      <c r="G10" s="31">
        <f t="shared" si="0"/>
        <v>60.65003705621377</v>
      </c>
    </row>
    <row r="11" spans="1:7" ht="15.75">
      <c r="A11" s="32"/>
      <c r="B11" s="33">
        <v>130</v>
      </c>
      <c r="C11" s="34" t="s">
        <v>15</v>
      </c>
      <c r="D11" s="35">
        <f>SUM(D12+D18)</f>
        <v>499170</v>
      </c>
      <c r="E11" s="35">
        <f>SUM(E12+E18)</f>
        <v>499170</v>
      </c>
      <c r="F11" s="36">
        <f>SUM(F12+F18)</f>
        <v>312714.87</v>
      </c>
      <c r="G11" s="37">
        <f t="shared" si="0"/>
        <v>62.64696796682493</v>
      </c>
    </row>
    <row r="12" spans="1:7" ht="15.75">
      <c r="A12" s="26"/>
      <c r="B12" s="27">
        <v>133</v>
      </c>
      <c r="C12" s="28" t="s">
        <v>16</v>
      </c>
      <c r="D12" s="29">
        <f>SUM(D13:D17)</f>
        <v>498020</v>
      </c>
      <c r="E12" s="29">
        <f>SUM(E13:E17)</f>
        <v>498020</v>
      </c>
      <c r="F12" s="30">
        <f>SUM(F13:F17)</f>
        <v>265804.1</v>
      </c>
      <c r="G12" s="31">
        <f t="shared" si="0"/>
        <v>53.372173808280785</v>
      </c>
    </row>
    <row r="13" spans="1:7" ht="15.75">
      <c r="A13" s="26"/>
      <c r="B13" s="28"/>
      <c r="C13" s="28" t="s">
        <v>17</v>
      </c>
      <c r="D13" s="29">
        <v>42900</v>
      </c>
      <c r="E13" s="29">
        <v>42900</v>
      </c>
      <c r="F13" s="30">
        <v>37456.91</v>
      </c>
      <c r="G13" s="31">
        <f t="shared" si="0"/>
        <v>87.31214452214454</v>
      </c>
    </row>
    <row r="14" spans="1:7" ht="15.75">
      <c r="A14" s="26"/>
      <c r="B14" s="28"/>
      <c r="C14" s="28" t="s">
        <v>18</v>
      </c>
      <c r="D14" s="29">
        <v>1850</v>
      </c>
      <c r="E14" s="29">
        <v>1850</v>
      </c>
      <c r="F14" s="30">
        <v>1806.09</v>
      </c>
      <c r="G14" s="31">
        <f t="shared" si="0"/>
        <v>97.62648648648648</v>
      </c>
    </row>
    <row r="15" spans="1:7" ht="15.75">
      <c r="A15" s="26"/>
      <c r="B15" s="28"/>
      <c r="C15" s="28" t="s">
        <v>19</v>
      </c>
      <c r="D15" s="29">
        <v>6970</v>
      </c>
      <c r="E15" s="29">
        <v>6970</v>
      </c>
      <c r="F15" s="30">
        <v>8445.16</v>
      </c>
      <c r="G15" s="31">
        <f t="shared" si="0"/>
        <v>121.16441893830704</v>
      </c>
    </row>
    <row r="16" spans="1:7" ht="15.75">
      <c r="A16" s="26"/>
      <c r="B16" s="28"/>
      <c r="C16" s="28" t="s">
        <v>20</v>
      </c>
      <c r="D16" s="29">
        <v>250400</v>
      </c>
      <c r="E16" s="29">
        <v>250400</v>
      </c>
      <c r="F16" s="30">
        <v>90465</v>
      </c>
      <c r="G16" s="31">
        <f t="shared" si="0"/>
        <v>36.12819488817891</v>
      </c>
    </row>
    <row r="17" spans="1:7" ht="15.75">
      <c r="A17" s="26"/>
      <c r="B17" s="28"/>
      <c r="C17" s="28" t="s">
        <v>21</v>
      </c>
      <c r="D17" s="29">
        <v>195900</v>
      </c>
      <c r="E17" s="29">
        <v>195900</v>
      </c>
      <c r="F17" s="30">
        <v>127630.94</v>
      </c>
      <c r="G17" s="31">
        <f t="shared" si="0"/>
        <v>65.15106687085247</v>
      </c>
    </row>
    <row r="18" spans="1:7" ht="15.75">
      <c r="A18" s="26"/>
      <c r="B18" s="27">
        <v>139002</v>
      </c>
      <c r="C18" s="28" t="s">
        <v>22</v>
      </c>
      <c r="D18" s="29">
        <v>1150</v>
      </c>
      <c r="E18" s="29">
        <v>1150</v>
      </c>
      <c r="F18" s="30">
        <v>46910.77</v>
      </c>
      <c r="G18" s="31">
        <f t="shared" si="0"/>
        <v>4079.197391304348</v>
      </c>
    </row>
    <row r="19" spans="1:7" ht="15.75">
      <c r="A19" s="32"/>
      <c r="B19" s="33">
        <v>210</v>
      </c>
      <c r="C19" s="34" t="s">
        <v>23</v>
      </c>
      <c r="D19" s="38">
        <f>D20+D21</f>
        <v>1209307</v>
      </c>
      <c r="E19" s="38">
        <f>E20+E21</f>
        <v>1209307</v>
      </c>
      <c r="F19" s="39">
        <f>F20+F21</f>
        <v>739939.58</v>
      </c>
      <c r="G19" s="37">
        <f t="shared" si="0"/>
        <v>61.1870749114989</v>
      </c>
    </row>
    <row r="20" spans="1:7" ht="15.75">
      <c r="A20" s="32"/>
      <c r="B20" s="27">
        <v>211</v>
      </c>
      <c r="C20" s="28" t="s">
        <v>24</v>
      </c>
      <c r="D20" s="40">
        <v>15000</v>
      </c>
      <c r="E20" s="40">
        <v>15000</v>
      </c>
      <c r="F20" s="30">
        <v>0</v>
      </c>
      <c r="G20" s="31">
        <f t="shared" si="0"/>
        <v>0</v>
      </c>
    </row>
    <row r="21" spans="1:7" ht="15.75">
      <c r="A21" s="26"/>
      <c r="B21" s="27">
        <v>212</v>
      </c>
      <c r="C21" s="28" t="s">
        <v>23</v>
      </c>
      <c r="D21" s="29">
        <v>1194307</v>
      </c>
      <c r="E21" s="29">
        <v>1194307</v>
      </c>
      <c r="F21" s="30">
        <f>536991.58+202948</f>
        <v>739939.58</v>
      </c>
      <c r="G21" s="31">
        <f t="shared" si="0"/>
        <v>61.95555916527325</v>
      </c>
    </row>
    <row r="22" spans="1:7" ht="15.75">
      <c r="A22" s="32"/>
      <c r="B22" s="33">
        <v>220</v>
      </c>
      <c r="C22" s="34" t="s">
        <v>25</v>
      </c>
      <c r="D22" s="38">
        <f>SUM(D23+D24+D25)</f>
        <v>2019056</v>
      </c>
      <c r="E22" s="38">
        <f>SUM(E23+E24+E25)</f>
        <v>2023056</v>
      </c>
      <c r="F22" s="36">
        <f>SUM(F23+F24+F25)</f>
        <v>1410396.1599999997</v>
      </c>
      <c r="G22" s="37">
        <f t="shared" si="0"/>
        <v>69.71612056215942</v>
      </c>
    </row>
    <row r="23" spans="1:7" ht="15.75">
      <c r="A23" s="26"/>
      <c r="B23" s="27">
        <v>221</v>
      </c>
      <c r="C23" s="28" t="s">
        <v>26</v>
      </c>
      <c r="D23" s="29">
        <v>60000</v>
      </c>
      <c r="E23" s="29">
        <v>60000</v>
      </c>
      <c r="F23" s="30">
        <v>46092.73</v>
      </c>
      <c r="G23" s="31">
        <f t="shared" si="0"/>
        <v>76.82121666666667</v>
      </c>
    </row>
    <row r="24" spans="1:7" ht="15.75">
      <c r="A24" s="26"/>
      <c r="B24" s="27">
        <v>222</v>
      </c>
      <c r="C24" s="28" t="s">
        <v>27</v>
      </c>
      <c r="D24" s="29">
        <v>0</v>
      </c>
      <c r="E24" s="40">
        <v>4000</v>
      </c>
      <c r="F24" s="30">
        <v>95225.76</v>
      </c>
      <c r="G24" s="31">
        <v>0</v>
      </c>
    </row>
    <row r="25" spans="1:7" ht="15.75">
      <c r="A25" s="26"/>
      <c r="B25" s="27">
        <v>223</v>
      </c>
      <c r="C25" s="28" t="s">
        <v>28</v>
      </c>
      <c r="D25" s="29">
        <f>SUM(D26:D35)</f>
        <v>1959056</v>
      </c>
      <c r="E25" s="29">
        <f>SUM(E26:E35)</f>
        <v>1959056</v>
      </c>
      <c r="F25" s="30">
        <f>SUM(F26:F35)</f>
        <v>1269077.6699999997</v>
      </c>
      <c r="G25" s="31">
        <f aca="true" t="shared" si="1" ref="G25:G38">F25*100/E25</f>
        <v>64.78006090688575</v>
      </c>
    </row>
    <row r="26" spans="1:7" ht="15.75">
      <c r="A26" s="26"/>
      <c r="B26" s="27"/>
      <c r="C26" s="28" t="s">
        <v>29</v>
      </c>
      <c r="D26" s="29">
        <v>89000</v>
      </c>
      <c r="E26" s="29">
        <v>89000</v>
      </c>
      <c r="F26" s="30">
        <v>58866.32</v>
      </c>
      <c r="G26" s="31">
        <f t="shared" si="1"/>
        <v>66.14193258426967</v>
      </c>
    </row>
    <row r="27" spans="1:7" ht="15.75">
      <c r="A27" s="26"/>
      <c r="B27" s="27"/>
      <c r="C27" s="28" t="s">
        <v>30</v>
      </c>
      <c r="D27" s="40">
        <v>293476</v>
      </c>
      <c r="E27" s="40">
        <v>293476</v>
      </c>
      <c r="F27" s="41">
        <v>148252.51</v>
      </c>
      <c r="G27" s="31">
        <f t="shared" si="1"/>
        <v>50.5160592348267</v>
      </c>
    </row>
    <row r="28" spans="1:7" ht="15.75">
      <c r="A28" s="26"/>
      <c r="B28" s="27"/>
      <c r="C28" s="28" t="s">
        <v>31</v>
      </c>
      <c r="D28" s="29">
        <v>120000</v>
      </c>
      <c r="E28" s="29">
        <v>120000</v>
      </c>
      <c r="F28" s="41">
        <v>86562.75</v>
      </c>
      <c r="G28" s="31">
        <f t="shared" si="1"/>
        <v>72.135625</v>
      </c>
    </row>
    <row r="29" spans="1:7" ht="15.75">
      <c r="A29" s="26"/>
      <c r="B29" s="27"/>
      <c r="C29" s="28" t="s">
        <v>32</v>
      </c>
      <c r="D29" s="29">
        <v>28000</v>
      </c>
      <c r="E29" s="29">
        <v>28000</v>
      </c>
      <c r="F29" s="30">
        <v>18549.25</v>
      </c>
      <c r="G29" s="31">
        <f t="shared" si="1"/>
        <v>66.24732142857142</v>
      </c>
    </row>
    <row r="30" spans="1:7" ht="15.75">
      <c r="A30" s="26"/>
      <c r="B30" s="27"/>
      <c r="C30" s="28" t="s">
        <v>33</v>
      </c>
      <c r="D30" s="29">
        <v>4000</v>
      </c>
      <c r="E30" s="29">
        <v>4000</v>
      </c>
      <c r="F30" s="30">
        <v>2046.99</v>
      </c>
      <c r="G30" s="31">
        <f t="shared" si="1"/>
        <v>51.17475</v>
      </c>
    </row>
    <row r="31" spans="1:7" ht="15.75">
      <c r="A31" s="26"/>
      <c r="B31" s="27"/>
      <c r="C31" s="28" t="s">
        <v>34</v>
      </c>
      <c r="D31" s="29">
        <v>9000</v>
      </c>
      <c r="E31" s="29">
        <v>9000</v>
      </c>
      <c r="F31" s="30">
        <v>21166.98</v>
      </c>
      <c r="G31" s="31">
        <f t="shared" si="1"/>
        <v>235.18866666666668</v>
      </c>
    </row>
    <row r="32" spans="1:7" ht="15.75">
      <c r="A32" s="26"/>
      <c r="B32" s="27"/>
      <c r="C32" s="28" t="s">
        <v>35</v>
      </c>
      <c r="D32" s="29">
        <v>1228080</v>
      </c>
      <c r="E32" s="29">
        <v>1228080</v>
      </c>
      <c r="F32" s="41">
        <v>814330.34</v>
      </c>
      <c r="G32" s="31">
        <f t="shared" si="1"/>
        <v>66.30922578333659</v>
      </c>
    </row>
    <row r="33" spans="1:7" ht="15.75">
      <c r="A33" s="26"/>
      <c r="B33" s="27"/>
      <c r="C33" s="28" t="s">
        <v>36</v>
      </c>
      <c r="D33" s="29">
        <v>160000</v>
      </c>
      <c r="E33" s="29">
        <v>160000</v>
      </c>
      <c r="F33" s="41">
        <v>100040.65</v>
      </c>
      <c r="G33" s="31">
        <f t="shared" si="1"/>
        <v>62.52540625</v>
      </c>
    </row>
    <row r="34" spans="1:7" ht="15.75">
      <c r="A34" s="26"/>
      <c r="B34" s="27"/>
      <c r="C34" s="28" t="s">
        <v>37</v>
      </c>
      <c r="D34" s="29">
        <v>14000</v>
      </c>
      <c r="E34" s="29">
        <v>14000</v>
      </c>
      <c r="F34" s="41">
        <v>8789.43</v>
      </c>
      <c r="G34" s="31">
        <f t="shared" si="1"/>
        <v>62.781642857142856</v>
      </c>
    </row>
    <row r="35" spans="1:7" ht="15.75">
      <c r="A35" s="26"/>
      <c r="B35" s="27"/>
      <c r="C35" s="28" t="s">
        <v>38</v>
      </c>
      <c r="D35" s="29">
        <v>13500</v>
      </c>
      <c r="E35" s="29">
        <v>13500</v>
      </c>
      <c r="F35" s="30">
        <f>9334.31+1133.34+4.8</f>
        <v>10472.449999999999</v>
      </c>
      <c r="G35" s="31">
        <f t="shared" si="1"/>
        <v>77.5737037037037</v>
      </c>
    </row>
    <row r="36" spans="1:7" ht="15.75">
      <c r="A36" s="32"/>
      <c r="B36" s="33">
        <v>240</v>
      </c>
      <c r="C36" s="34" t="s">
        <v>39</v>
      </c>
      <c r="D36" s="35">
        <v>46000</v>
      </c>
      <c r="E36" s="35">
        <v>46000</v>
      </c>
      <c r="F36" s="36">
        <f>25129.94+14.35</f>
        <v>25144.289999999997</v>
      </c>
      <c r="G36" s="37">
        <f t="shared" si="1"/>
        <v>54.66149999999999</v>
      </c>
    </row>
    <row r="37" spans="1:7" ht="15.75">
      <c r="A37" s="32"/>
      <c r="B37" s="33">
        <v>290</v>
      </c>
      <c r="C37" s="34" t="s">
        <v>40</v>
      </c>
      <c r="D37" s="35">
        <v>150000</v>
      </c>
      <c r="E37" s="38">
        <f>163786+1005</f>
        <v>164791</v>
      </c>
      <c r="F37" s="36">
        <f>41488.75+122946.39</f>
        <v>164435.14</v>
      </c>
      <c r="G37" s="37">
        <f t="shared" si="1"/>
        <v>99.78405374079897</v>
      </c>
    </row>
    <row r="38" spans="1:7" ht="15.75">
      <c r="A38" s="32"/>
      <c r="B38" s="33">
        <v>310</v>
      </c>
      <c r="C38" s="34" t="s">
        <v>41</v>
      </c>
      <c r="D38" s="35">
        <f>SUM(D39:D40)</f>
        <v>3068458</v>
      </c>
      <c r="E38" s="35">
        <f>SUM(E39:E40)</f>
        <v>3068458</v>
      </c>
      <c r="F38" s="36">
        <f>SUM(F39:F40)</f>
        <v>2196999.98</v>
      </c>
      <c r="G38" s="37">
        <f t="shared" si="1"/>
        <v>71.59948026011762</v>
      </c>
    </row>
    <row r="39" spans="1:7" ht="15.75">
      <c r="A39" s="26"/>
      <c r="B39" s="27">
        <v>311</v>
      </c>
      <c r="C39" s="28" t="s">
        <v>42</v>
      </c>
      <c r="D39" s="29">
        <v>0</v>
      </c>
      <c r="E39" s="29">
        <v>0</v>
      </c>
      <c r="F39" s="30">
        <f>52641.61+17677.87</f>
        <v>70319.48</v>
      </c>
      <c r="G39" s="31">
        <v>0</v>
      </c>
    </row>
    <row r="40" spans="1:7" ht="15.75">
      <c r="A40" s="26"/>
      <c r="B40" s="27">
        <v>312</v>
      </c>
      <c r="C40" s="28" t="s">
        <v>43</v>
      </c>
      <c r="D40" s="29">
        <f>SUM(D41:D51)</f>
        <v>3068458</v>
      </c>
      <c r="E40" s="29">
        <f>SUM(E41:E51)</f>
        <v>3068458</v>
      </c>
      <c r="F40" s="30">
        <f>SUM(F41:F51)</f>
        <v>2126680.5</v>
      </c>
      <c r="G40" s="31">
        <f aca="true" t="shared" si="2" ref="G40:G53">F40*100/E40</f>
        <v>69.30779238301453</v>
      </c>
    </row>
    <row r="41" spans="1:7" ht="15.75">
      <c r="A41" s="26"/>
      <c r="B41" s="27"/>
      <c r="C41" s="28" t="s">
        <v>44</v>
      </c>
      <c r="D41" s="29">
        <v>91290</v>
      </c>
      <c r="E41" s="29">
        <v>91290</v>
      </c>
      <c r="F41" s="30">
        <v>60862</v>
      </c>
      <c r="G41" s="31">
        <f t="shared" si="2"/>
        <v>66.66885748712893</v>
      </c>
    </row>
    <row r="42" spans="1:7" ht="15.75">
      <c r="A42" s="26"/>
      <c r="B42" s="27"/>
      <c r="C42" s="28" t="s">
        <v>45</v>
      </c>
      <c r="D42" s="29">
        <v>2831889</v>
      </c>
      <c r="E42" s="29">
        <v>2831889</v>
      </c>
      <c r="F42" s="41">
        <f>81330.86+1880089</f>
        <v>1961419.86</v>
      </c>
      <c r="G42" s="31">
        <f t="shared" si="2"/>
        <v>69.26189056138853</v>
      </c>
    </row>
    <row r="43" spans="1:7" ht="15.75">
      <c r="A43" s="26"/>
      <c r="B43" s="27"/>
      <c r="C43" s="28" t="s">
        <v>46</v>
      </c>
      <c r="D43" s="29">
        <v>34000</v>
      </c>
      <c r="E43" s="29">
        <v>34000</v>
      </c>
      <c r="F43" s="30">
        <v>17566.78</v>
      </c>
      <c r="G43" s="31">
        <f t="shared" si="2"/>
        <v>51.667</v>
      </c>
    </row>
    <row r="44" spans="1:7" ht="15.75">
      <c r="A44" s="26"/>
      <c r="B44" s="27"/>
      <c r="C44" s="28" t="s">
        <v>47</v>
      </c>
      <c r="D44" s="29">
        <v>800</v>
      </c>
      <c r="E44" s="29">
        <v>800</v>
      </c>
      <c r="F44" s="30">
        <f>616.04+6.5</f>
        <v>622.54</v>
      </c>
      <c r="G44" s="31">
        <f t="shared" si="2"/>
        <v>77.8175</v>
      </c>
    </row>
    <row r="45" spans="1:7" ht="15.75">
      <c r="A45" s="26"/>
      <c r="B45" s="27"/>
      <c r="C45" s="28" t="s">
        <v>48</v>
      </c>
      <c r="D45" s="29">
        <v>30000</v>
      </c>
      <c r="E45" s="29">
        <v>30000</v>
      </c>
      <c r="F45" s="30">
        <v>12284</v>
      </c>
      <c r="G45" s="31">
        <f t="shared" si="2"/>
        <v>40.946666666666665</v>
      </c>
    </row>
    <row r="46" spans="1:7" ht="15.75">
      <c r="A46" s="26"/>
      <c r="B46" s="27"/>
      <c r="C46" s="28" t="s">
        <v>49</v>
      </c>
      <c r="D46" s="29">
        <v>12467</v>
      </c>
      <c r="E46" s="29">
        <v>12467</v>
      </c>
      <c r="F46" s="30">
        <v>8312</v>
      </c>
      <c r="G46" s="31">
        <f t="shared" si="2"/>
        <v>66.6720141172696</v>
      </c>
    </row>
    <row r="47" spans="1:7" ht="15.75">
      <c r="A47" s="26"/>
      <c r="B47" s="27"/>
      <c r="C47" s="28" t="s">
        <v>50</v>
      </c>
      <c r="D47" s="29">
        <v>3200</v>
      </c>
      <c r="E47" s="29">
        <v>3200</v>
      </c>
      <c r="F47" s="30">
        <v>3230.58</v>
      </c>
      <c r="G47" s="31">
        <f t="shared" si="2"/>
        <v>100.955625</v>
      </c>
    </row>
    <row r="48" spans="1:7" ht="15.75">
      <c r="A48" s="26"/>
      <c r="B48" s="27"/>
      <c r="C48" s="28" t="s">
        <v>51</v>
      </c>
      <c r="D48" s="29">
        <v>13564</v>
      </c>
      <c r="E48" s="29">
        <v>13564</v>
      </c>
      <c r="F48" s="30">
        <v>10173.96</v>
      </c>
      <c r="G48" s="31">
        <f t="shared" si="2"/>
        <v>75.0070775582424</v>
      </c>
    </row>
    <row r="49" spans="1:7" ht="15.75">
      <c r="A49" s="26"/>
      <c r="B49" s="27"/>
      <c r="C49" s="28" t="s">
        <v>52</v>
      </c>
      <c r="D49" s="29">
        <v>1430</v>
      </c>
      <c r="E49" s="29">
        <v>1430</v>
      </c>
      <c r="F49" s="30">
        <v>1441.78</v>
      </c>
      <c r="G49" s="31">
        <f t="shared" si="2"/>
        <v>100.82377622377622</v>
      </c>
    </row>
    <row r="50" spans="1:7" ht="15.75">
      <c r="A50" s="26"/>
      <c r="B50" s="27"/>
      <c r="C50" s="28" t="s">
        <v>53</v>
      </c>
      <c r="D50" s="29">
        <v>15000</v>
      </c>
      <c r="E50" s="29">
        <v>15000</v>
      </c>
      <c r="F50" s="30">
        <f>10444+3500+1000</f>
        <v>14944</v>
      </c>
      <c r="G50" s="42">
        <f t="shared" si="2"/>
        <v>99.62666666666667</v>
      </c>
    </row>
    <row r="51" spans="1:7" ht="16.5" thickBot="1">
      <c r="A51" s="26"/>
      <c r="B51" s="27"/>
      <c r="C51" s="28" t="s">
        <v>54</v>
      </c>
      <c r="D51" s="29">
        <v>34818</v>
      </c>
      <c r="E51" s="29">
        <v>34818</v>
      </c>
      <c r="F51" s="30">
        <v>35823</v>
      </c>
      <c r="G51" s="43">
        <f t="shared" si="2"/>
        <v>102.88643804928485</v>
      </c>
    </row>
    <row r="52" spans="1:7" ht="17.25" thickBot="1" thickTop="1">
      <c r="A52" s="14" t="s">
        <v>55</v>
      </c>
      <c r="B52" s="44"/>
      <c r="C52" s="16"/>
      <c r="D52" s="45">
        <f>SUM(D53+D56)</f>
        <v>1118551</v>
      </c>
      <c r="E52" s="45">
        <f>SUM(E53+E56)</f>
        <v>1118551</v>
      </c>
      <c r="F52" s="18">
        <f>SUM(F53+F56)</f>
        <v>54524.65</v>
      </c>
      <c r="G52" s="46">
        <f t="shared" si="2"/>
        <v>4.874578807761113</v>
      </c>
    </row>
    <row r="53" spans="1:7" ht="16.5" thickTop="1">
      <c r="A53" s="20"/>
      <c r="B53" s="21">
        <v>230</v>
      </c>
      <c r="C53" s="47" t="s">
        <v>56</v>
      </c>
      <c r="D53" s="23">
        <f>SUM(D54:D55)</f>
        <v>100000</v>
      </c>
      <c r="E53" s="23">
        <f>SUM(E54:E55)</f>
        <v>100000</v>
      </c>
      <c r="F53" s="24">
        <f>SUM(F54:F55)</f>
        <v>54524.65</v>
      </c>
      <c r="G53" s="25">
        <f t="shared" si="2"/>
        <v>54.52465</v>
      </c>
    </row>
    <row r="54" spans="1:7" ht="15.75">
      <c r="A54" s="32"/>
      <c r="B54" s="27">
        <v>231</v>
      </c>
      <c r="C54" s="28" t="s">
        <v>57</v>
      </c>
      <c r="D54" s="29">
        <v>0</v>
      </c>
      <c r="E54" s="29">
        <v>0</v>
      </c>
      <c r="F54" s="30">
        <v>6250.65</v>
      </c>
      <c r="G54" s="31">
        <v>0</v>
      </c>
    </row>
    <row r="55" spans="1:7" ht="15.75">
      <c r="A55" s="26"/>
      <c r="B55" s="27">
        <v>233</v>
      </c>
      <c r="C55" s="28" t="s">
        <v>58</v>
      </c>
      <c r="D55" s="29">
        <v>100000</v>
      </c>
      <c r="E55" s="29">
        <v>100000</v>
      </c>
      <c r="F55" s="30">
        <v>48274</v>
      </c>
      <c r="G55" s="31">
        <f>F55*100/E55</f>
        <v>48.274</v>
      </c>
    </row>
    <row r="56" spans="1:7" ht="15.75">
      <c r="A56" s="26"/>
      <c r="B56" s="27">
        <v>320</v>
      </c>
      <c r="C56" s="48" t="s">
        <v>59</v>
      </c>
      <c r="D56" s="29">
        <f>D57+D58</f>
        <v>1018551</v>
      </c>
      <c r="E56" s="29">
        <f>E57+E58</f>
        <v>1018551</v>
      </c>
      <c r="F56" s="30">
        <v>0</v>
      </c>
      <c r="G56" s="31">
        <f>F56*100/E56</f>
        <v>0</v>
      </c>
    </row>
    <row r="57" spans="1:7" ht="15.75">
      <c r="A57" s="26"/>
      <c r="B57" s="27"/>
      <c r="C57" s="49" t="s">
        <v>60</v>
      </c>
      <c r="D57" s="29">
        <v>536075</v>
      </c>
      <c r="E57" s="29">
        <v>536075</v>
      </c>
      <c r="F57" s="30">
        <v>0</v>
      </c>
      <c r="G57" s="31">
        <v>0</v>
      </c>
    </row>
    <row r="58" spans="1:7" ht="16.5" thickBot="1">
      <c r="A58" s="50"/>
      <c r="B58" s="51"/>
      <c r="C58" s="52" t="s">
        <v>61</v>
      </c>
      <c r="D58" s="53">
        <v>482476</v>
      </c>
      <c r="E58" s="53">
        <v>482476</v>
      </c>
      <c r="F58" s="54">
        <v>0</v>
      </c>
      <c r="G58" s="55">
        <f>F58*100/E58</f>
        <v>0</v>
      </c>
    </row>
    <row r="59" spans="1:7" ht="17.25" thickBot="1" thickTop="1">
      <c r="A59" s="14" t="s">
        <v>62</v>
      </c>
      <c r="B59" s="44"/>
      <c r="C59" s="16"/>
      <c r="D59" s="45">
        <f>SUM(D60:D61)</f>
        <v>1439558</v>
      </c>
      <c r="E59" s="45">
        <f>SUM(E60:E62)</f>
        <v>1439558</v>
      </c>
      <c r="F59" s="56">
        <f>SUM(F60:F62)</f>
        <v>752654.72</v>
      </c>
      <c r="G59" s="46">
        <f>F59*100/E59</f>
        <v>52.283737091523925</v>
      </c>
    </row>
    <row r="60" spans="1:7" ht="16.5" thickTop="1">
      <c r="A60" s="57"/>
      <c r="B60" s="58">
        <v>453</v>
      </c>
      <c r="C60" s="59" t="s">
        <v>63</v>
      </c>
      <c r="D60" s="60">
        <v>0</v>
      </c>
      <c r="E60" s="60">
        <v>0</v>
      </c>
      <c r="F60" s="61">
        <v>0</v>
      </c>
      <c r="G60" s="31">
        <v>0</v>
      </c>
    </row>
    <row r="61" spans="1:9" ht="15.75">
      <c r="A61" s="32"/>
      <c r="B61" s="27">
        <v>454</v>
      </c>
      <c r="C61" s="28" t="s">
        <v>64</v>
      </c>
      <c r="D61" s="29">
        <v>1439558</v>
      </c>
      <c r="E61" s="29">
        <v>1439558</v>
      </c>
      <c r="F61" s="30">
        <v>0</v>
      </c>
      <c r="G61" s="31">
        <f>F61*100/E61</f>
        <v>0</v>
      </c>
      <c r="I61" s="62"/>
    </row>
    <row r="62" spans="1:7" ht="16.5" thickBot="1">
      <c r="A62" s="26"/>
      <c r="B62" s="65">
        <v>456</v>
      </c>
      <c r="C62" s="63" t="s">
        <v>65</v>
      </c>
      <c r="D62" s="66">
        <v>0</v>
      </c>
      <c r="E62" s="64">
        <v>0</v>
      </c>
      <c r="F62" s="67">
        <v>752654.72</v>
      </c>
      <c r="G62" s="42">
        <v>0</v>
      </c>
    </row>
    <row r="63" spans="1:7" ht="17.25" thickBot="1" thickTop="1">
      <c r="A63" s="68" t="s">
        <v>66</v>
      </c>
      <c r="B63" s="69"/>
      <c r="C63" s="70"/>
      <c r="D63" s="71">
        <v>16350100</v>
      </c>
      <c r="E63" s="72">
        <f>SUM(E6+E52+E59)</f>
        <v>16457516</v>
      </c>
      <c r="F63" s="71">
        <f>SUM(F6+F52+F59)</f>
        <v>10019427.39</v>
      </c>
      <c r="G63" s="73">
        <f>F63*100/E63</f>
        <v>60.88055688355399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31">
      <selection activeCell="I44" sqref="I44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47.421875" style="0" customWidth="1"/>
    <col min="4" max="4" width="13.8515625" style="0" customWidth="1"/>
    <col min="5" max="5" width="17.57421875" style="0" customWidth="1"/>
    <col min="6" max="6" width="17.28125" style="0" customWidth="1"/>
    <col min="7" max="7" width="12.00390625" style="0" customWidth="1"/>
    <col min="9" max="9" width="16.00390625" style="0" customWidth="1"/>
  </cols>
  <sheetData>
    <row r="1" spans="9:26" ht="12.75"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8.75">
      <c r="A2" s="1" t="s">
        <v>154</v>
      </c>
      <c r="B2" s="1"/>
      <c r="C2" s="1"/>
      <c r="D2" s="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9:26" ht="13.5" thickBot="1"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.75">
      <c r="A4" s="2"/>
      <c r="B4" s="74"/>
      <c r="C4" s="75"/>
      <c r="D4" s="5" t="s">
        <v>0</v>
      </c>
      <c r="E4" s="5" t="s">
        <v>1</v>
      </c>
      <c r="F4" s="76" t="s">
        <v>2</v>
      </c>
      <c r="G4" s="77" t="s">
        <v>3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126" t="s">
        <v>67</v>
      </c>
      <c r="B5" s="127"/>
      <c r="C5" s="128"/>
      <c r="D5" s="7" t="s">
        <v>5</v>
      </c>
      <c r="E5" s="7" t="s">
        <v>6</v>
      </c>
      <c r="F5" s="78" t="s">
        <v>153</v>
      </c>
      <c r="G5" s="79" t="s">
        <v>7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6.5" thickBot="1">
      <c r="A6" s="9"/>
      <c r="B6" s="80"/>
      <c r="C6" s="81" t="s">
        <v>8</v>
      </c>
      <c r="D6" s="12">
        <v>2011</v>
      </c>
      <c r="E6" s="12" t="s">
        <v>9</v>
      </c>
      <c r="F6" s="82" t="s">
        <v>68</v>
      </c>
      <c r="G6" s="46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7.25" thickBot="1" thickTop="1">
      <c r="A7" s="83">
        <v>600</v>
      </c>
      <c r="B7" s="84" t="s">
        <v>69</v>
      </c>
      <c r="C7" s="85"/>
      <c r="D7" s="45">
        <f>SUM(D8+D15+D17+D20+D24+D28+D32+D39+D45)</f>
        <v>13791991</v>
      </c>
      <c r="E7" s="45">
        <f>SUM(E8+E15+E17+E20+E24+E28+E32+E39+E45)</f>
        <v>13899407</v>
      </c>
      <c r="F7" s="18">
        <f>SUM(F8+F15+F17+F20+F24+F28+F32+F39+F45)</f>
        <v>8301080.56</v>
      </c>
      <c r="G7" s="19">
        <f aca="true" t="shared" si="0" ref="G7:G66">F7*100/E7</f>
        <v>59.722551904552475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6.5" thickTop="1">
      <c r="A8" s="86" t="s">
        <v>70</v>
      </c>
      <c r="B8" s="87"/>
      <c r="C8" s="88" t="s">
        <v>71</v>
      </c>
      <c r="D8" s="23">
        <f>SUM(D9:D14)</f>
        <v>2521025</v>
      </c>
      <c r="E8" s="23">
        <f>SUM(E9:E14)</f>
        <v>2525123</v>
      </c>
      <c r="F8" s="24">
        <f>SUM(F9:F14)</f>
        <v>1688321.0999999999</v>
      </c>
      <c r="G8" s="89">
        <f t="shared" si="0"/>
        <v>66.86094499159051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90"/>
      <c r="B9" s="91" t="s">
        <v>72</v>
      </c>
      <c r="C9" s="91" t="s">
        <v>73</v>
      </c>
      <c r="D9" s="29">
        <v>2261261</v>
      </c>
      <c r="E9" s="40">
        <v>2263739</v>
      </c>
      <c r="F9" s="30">
        <v>1510008.99</v>
      </c>
      <c r="G9" s="31">
        <f t="shared" si="0"/>
        <v>66.70419999832136</v>
      </c>
      <c r="I9" s="9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>
      <c r="A10" s="90"/>
      <c r="B10" s="91" t="s">
        <v>74</v>
      </c>
      <c r="C10" s="28" t="s">
        <v>75</v>
      </c>
      <c r="D10" s="29">
        <v>46080</v>
      </c>
      <c r="E10" s="29">
        <v>50080</v>
      </c>
      <c r="F10" s="30">
        <v>40241.44</v>
      </c>
      <c r="G10" s="31">
        <f t="shared" si="0"/>
        <v>80.35431309904153</v>
      </c>
      <c r="I10" s="92"/>
      <c r="J10" s="93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>
      <c r="A11" s="90"/>
      <c r="B11" s="91" t="s">
        <v>76</v>
      </c>
      <c r="C11" s="28" t="s">
        <v>77</v>
      </c>
      <c r="D11" s="29">
        <v>91290</v>
      </c>
      <c r="E11" s="29">
        <v>91290</v>
      </c>
      <c r="F11" s="30">
        <v>55478.91</v>
      </c>
      <c r="G11" s="31">
        <f t="shared" si="0"/>
        <v>60.77216562602695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.75">
      <c r="A12" s="90"/>
      <c r="B12" s="91" t="s">
        <v>78</v>
      </c>
      <c r="C12" s="28" t="s">
        <v>79</v>
      </c>
      <c r="D12" s="29">
        <v>34818</v>
      </c>
      <c r="E12" s="29">
        <v>34818</v>
      </c>
      <c r="F12" s="30">
        <v>37691.71</v>
      </c>
      <c r="G12" s="94">
        <f t="shared" si="0"/>
        <v>108.2535182951347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90"/>
      <c r="B13" s="91" t="s">
        <v>78</v>
      </c>
      <c r="C13" s="28" t="s">
        <v>80</v>
      </c>
      <c r="D13" s="29">
        <v>29976</v>
      </c>
      <c r="E13" s="29">
        <v>29976</v>
      </c>
      <c r="F13" s="30">
        <v>18165.03</v>
      </c>
      <c r="G13" s="31">
        <f t="shared" si="0"/>
        <v>60.598578863090474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5.75">
      <c r="A14" s="95"/>
      <c r="B14" s="91" t="s">
        <v>81</v>
      </c>
      <c r="C14" s="96" t="s">
        <v>82</v>
      </c>
      <c r="D14" s="29">
        <f>55074+2526</f>
        <v>57600</v>
      </c>
      <c r="E14" s="29">
        <f>52694+2526</f>
        <v>55220</v>
      </c>
      <c r="F14" s="41">
        <v>26735.02</v>
      </c>
      <c r="G14" s="31">
        <f t="shared" si="0"/>
        <v>48.41546541108294</v>
      </c>
      <c r="I14" s="9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5.75">
      <c r="A15" s="99" t="s">
        <v>83</v>
      </c>
      <c r="B15" s="100"/>
      <c r="C15" s="34" t="s">
        <v>84</v>
      </c>
      <c r="D15" s="35">
        <f>SUM(D16)</f>
        <v>2900</v>
      </c>
      <c r="E15" s="35">
        <f>SUM(E16)</f>
        <v>2900</v>
      </c>
      <c r="F15" s="36">
        <f>SUM(F16)</f>
        <v>1772.05</v>
      </c>
      <c r="G15" s="37">
        <f t="shared" si="0"/>
        <v>61.105172413793106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>
      <c r="A16" s="90"/>
      <c r="B16" s="91" t="s">
        <v>85</v>
      </c>
      <c r="C16" s="28" t="s">
        <v>86</v>
      </c>
      <c r="D16" s="29">
        <v>2900</v>
      </c>
      <c r="E16" s="29">
        <v>2900</v>
      </c>
      <c r="F16" s="30">
        <v>1772.05</v>
      </c>
      <c r="G16" s="31">
        <f t="shared" si="0"/>
        <v>61.105172413793106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>
      <c r="A17" s="99" t="s">
        <v>87</v>
      </c>
      <c r="B17" s="100"/>
      <c r="C17" s="34" t="s">
        <v>88</v>
      </c>
      <c r="D17" s="35">
        <f>SUM(D18:D19)</f>
        <v>100757</v>
      </c>
      <c r="E17" s="35">
        <f>SUM(E18:E19)</f>
        <v>103137</v>
      </c>
      <c r="F17" s="36">
        <f>SUM(F18:F19)</f>
        <v>60324.93</v>
      </c>
      <c r="G17" s="37">
        <f t="shared" si="0"/>
        <v>58.49009569795515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.75">
      <c r="A18" s="99"/>
      <c r="B18" s="91" t="s">
        <v>85</v>
      </c>
      <c r="C18" s="28" t="s">
        <v>89</v>
      </c>
      <c r="D18" s="29">
        <v>797</v>
      </c>
      <c r="E18" s="29">
        <v>797</v>
      </c>
      <c r="F18" s="30">
        <v>321.58</v>
      </c>
      <c r="G18" s="31">
        <f t="shared" si="0"/>
        <v>40.34880803011292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5.75">
      <c r="A19" s="90"/>
      <c r="B19" s="91" t="s">
        <v>78</v>
      </c>
      <c r="C19" s="28" t="s">
        <v>90</v>
      </c>
      <c r="D19" s="29">
        <v>99960</v>
      </c>
      <c r="E19" s="29">
        <v>102340</v>
      </c>
      <c r="F19" s="30">
        <v>60003.35</v>
      </c>
      <c r="G19" s="31">
        <f t="shared" si="0"/>
        <v>58.63137580613641</v>
      </c>
      <c r="I19" s="9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99" t="s">
        <v>91</v>
      </c>
      <c r="B20" s="100"/>
      <c r="C20" s="34" t="s">
        <v>92</v>
      </c>
      <c r="D20" s="35">
        <f>SUM(D21:D23)</f>
        <v>592416</v>
      </c>
      <c r="E20" s="35">
        <f>SUM(E21:E23)</f>
        <v>594153</v>
      </c>
      <c r="F20" s="36">
        <f>SUM(F21:F23)</f>
        <v>245218.47999999998</v>
      </c>
      <c r="G20" s="37">
        <f t="shared" si="0"/>
        <v>41.27194173891237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>
      <c r="A21" s="90"/>
      <c r="B21" s="91" t="s">
        <v>93</v>
      </c>
      <c r="C21" s="28" t="s">
        <v>94</v>
      </c>
      <c r="D21" s="29">
        <v>38141</v>
      </c>
      <c r="E21" s="29">
        <v>38141</v>
      </c>
      <c r="F21" s="30">
        <v>9440</v>
      </c>
      <c r="G21" s="31">
        <f t="shared" si="0"/>
        <v>24.750268739676464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>
      <c r="A22" s="90"/>
      <c r="B22" s="91" t="s">
        <v>93</v>
      </c>
      <c r="C22" s="28" t="s">
        <v>95</v>
      </c>
      <c r="D22" s="29">
        <v>193728</v>
      </c>
      <c r="E22" s="29">
        <v>195465</v>
      </c>
      <c r="F22" s="30">
        <v>153549.28</v>
      </c>
      <c r="G22" s="31">
        <f t="shared" si="0"/>
        <v>78.55589491724861</v>
      </c>
      <c r="I22" s="9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>
      <c r="A23" s="90"/>
      <c r="B23" s="91" t="s">
        <v>96</v>
      </c>
      <c r="C23" s="28" t="s">
        <v>97</v>
      </c>
      <c r="D23" s="29">
        <v>360547</v>
      </c>
      <c r="E23" s="29">
        <v>360547</v>
      </c>
      <c r="F23" s="30">
        <v>82229.2</v>
      </c>
      <c r="G23" s="31">
        <f t="shared" si="0"/>
        <v>22.806790792878598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>
      <c r="A24" s="99" t="s">
        <v>98</v>
      </c>
      <c r="B24" s="100"/>
      <c r="C24" s="34" t="s">
        <v>99</v>
      </c>
      <c r="D24" s="35">
        <f>SUM(D25:D27)</f>
        <v>157345</v>
      </c>
      <c r="E24" s="35">
        <f>SUM(E25:E27)</f>
        <v>157345</v>
      </c>
      <c r="F24" s="36">
        <f>SUM(F25:F27)</f>
        <v>47881.4</v>
      </c>
      <c r="G24" s="37">
        <f t="shared" si="0"/>
        <v>30.43083669643141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>
      <c r="A25" s="90"/>
      <c r="B25" s="91" t="s">
        <v>100</v>
      </c>
      <c r="C25" s="28" t="s">
        <v>101</v>
      </c>
      <c r="D25" s="29">
        <v>95905</v>
      </c>
      <c r="E25" s="29">
        <v>95905</v>
      </c>
      <c r="F25" s="30">
        <v>34616.54</v>
      </c>
      <c r="G25" s="31">
        <f t="shared" si="0"/>
        <v>36.09461446222824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>
      <c r="A26" s="90"/>
      <c r="B26" s="91" t="s">
        <v>102</v>
      </c>
      <c r="C26" s="28" t="s">
        <v>103</v>
      </c>
      <c r="D26" s="29">
        <v>28896</v>
      </c>
      <c r="E26" s="29">
        <v>28896</v>
      </c>
      <c r="F26" s="30">
        <v>5961.07</v>
      </c>
      <c r="G26" s="31">
        <f t="shared" si="0"/>
        <v>20.62939507198228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>
      <c r="A27" s="90"/>
      <c r="B27" s="91" t="s">
        <v>78</v>
      </c>
      <c r="C27" s="28" t="s">
        <v>104</v>
      </c>
      <c r="D27" s="29">
        <v>32544</v>
      </c>
      <c r="E27" s="29">
        <v>32544</v>
      </c>
      <c r="F27" s="30">
        <v>7303.79</v>
      </c>
      <c r="G27" s="31">
        <f t="shared" si="0"/>
        <v>22.44281588003933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>
      <c r="A28" s="99" t="s">
        <v>105</v>
      </c>
      <c r="B28" s="100"/>
      <c r="C28" s="34" t="s">
        <v>106</v>
      </c>
      <c r="D28" s="35">
        <f>SUM(D29:D31)</f>
        <v>3009786</v>
      </c>
      <c r="E28" s="35">
        <f>SUM(E29:E31)</f>
        <v>3032927</v>
      </c>
      <c r="F28" s="36">
        <f>SUM(F29:F31)</f>
        <v>1910602.13</v>
      </c>
      <c r="G28" s="37">
        <f t="shared" si="0"/>
        <v>62.9953220107177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>
      <c r="A29" s="90"/>
      <c r="B29" s="91" t="s">
        <v>100</v>
      </c>
      <c r="C29" s="28" t="s">
        <v>107</v>
      </c>
      <c r="D29" s="29">
        <v>13786</v>
      </c>
      <c r="E29" s="29">
        <v>13786</v>
      </c>
      <c r="F29" s="30">
        <v>8812.18</v>
      </c>
      <c r="G29" s="31">
        <f t="shared" si="0"/>
        <v>63.92122443058175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>
      <c r="A30" s="90"/>
      <c r="B30" s="91" t="s">
        <v>85</v>
      </c>
      <c r="C30" s="28" t="s">
        <v>108</v>
      </c>
      <c r="D30" s="40">
        <v>2660000</v>
      </c>
      <c r="E30" s="40">
        <v>2682141</v>
      </c>
      <c r="F30" s="41">
        <v>1739913.58</v>
      </c>
      <c r="G30" s="31">
        <f t="shared" si="0"/>
        <v>64.8703248636071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>
      <c r="A31" s="90"/>
      <c r="B31" s="91" t="s">
        <v>78</v>
      </c>
      <c r="C31" s="28" t="s">
        <v>109</v>
      </c>
      <c r="D31" s="29">
        <v>336000</v>
      </c>
      <c r="E31" s="29">
        <v>337000</v>
      </c>
      <c r="F31" s="41">
        <v>161876.37</v>
      </c>
      <c r="G31" s="31">
        <f t="shared" si="0"/>
        <v>48.03453115727003</v>
      </c>
      <c r="I31" s="9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>
      <c r="A32" s="99" t="s">
        <v>110</v>
      </c>
      <c r="B32" s="100"/>
      <c r="C32" s="34" t="s">
        <v>155</v>
      </c>
      <c r="D32" s="35">
        <f>SUM(D33:D38)</f>
        <v>989867</v>
      </c>
      <c r="E32" s="35">
        <f>SUM(E33:E38)</f>
        <v>1065317</v>
      </c>
      <c r="F32" s="39">
        <f>SUM(F33:F38)</f>
        <v>657873.1799999999</v>
      </c>
      <c r="G32" s="37">
        <f t="shared" si="0"/>
        <v>61.75374841479108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>
      <c r="A33" s="90"/>
      <c r="B33" s="91" t="s">
        <v>100</v>
      </c>
      <c r="C33" s="28" t="s">
        <v>111</v>
      </c>
      <c r="D33" s="29">
        <v>8640</v>
      </c>
      <c r="E33" s="29">
        <v>8640</v>
      </c>
      <c r="F33" s="41">
        <v>2700.54</v>
      </c>
      <c r="G33" s="31">
        <f t="shared" si="0"/>
        <v>31.25625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>
      <c r="A34" s="90"/>
      <c r="B34" s="91" t="s">
        <v>100</v>
      </c>
      <c r="C34" s="28" t="s">
        <v>33</v>
      </c>
      <c r="D34" s="29">
        <v>21080</v>
      </c>
      <c r="E34" s="29">
        <v>25030</v>
      </c>
      <c r="F34" s="41">
        <v>15856.81</v>
      </c>
      <c r="G34" s="31">
        <f t="shared" si="0"/>
        <v>63.3512185377547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>
      <c r="A35" s="90"/>
      <c r="B35" s="91" t="s">
        <v>85</v>
      </c>
      <c r="C35" s="28" t="s">
        <v>112</v>
      </c>
      <c r="D35" s="29">
        <v>480000</v>
      </c>
      <c r="E35" s="29">
        <v>480000</v>
      </c>
      <c r="F35" s="41">
        <v>279661.66</v>
      </c>
      <c r="G35" s="31">
        <f t="shared" si="0"/>
        <v>58.26284583333332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>
      <c r="A36" s="90"/>
      <c r="B36" s="91" t="s">
        <v>113</v>
      </c>
      <c r="C36" s="28" t="s">
        <v>114</v>
      </c>
      <c r="D36" s="29">
        <v>245549</v>
      </c>
      <c r="E36" s="40">
        <v>250049</v>
      </c>
      <c r="F36" s="41">
        <v>155272.72</v>
      </c>
      <c r="G36" s="31">
        <f t="shared" si="0"/>
        <v>62.09691700426716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>
      <c r="A37" s="90"/>
      <c r="B37" s="91" t="s">
        <v>115</v>
      </c>
      <c r="C37" s="28" t="s">
        <v>116</v>
      </c>
      <c r="D37" s="29">
        <v>74880</v>
      </c>
      <c r="E37" s="29">
        <v>74880</v>
      </c>
      <c r="F37" s="30">
        <v>35120.86</v>
      </c>
      <c r="G37" s="31">
        <f t="shared" si="0"/>
        <v>46.902857905982906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>
      <c r="A38" s="90"/>
      <c r="B38" s="91" t="s">
        <v>117</v>
      </c>
      <c r="C38" s="28" t="s">
        <v>118</v>
      </c>
      <c r="D38" s="29">
        <v>159718</v>
      </c>
      <c r="E38" s="29">
        <v>226718</v>
      </c>
      <c r="F38" s="30">
        <v>169260.59</v>
      </c>
      <c r="G38" s="31">
        <f t="shared" si="0"/>
        <v>74.65688211787331</v>
      </c>
      <c r="I38" s="9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>
      <c r="A39" s="99" t="s">
        <v>119</v>
      </c>
      <c r="B39" s="100"/>
      <c r="C39" s="34" t="s">
        <v>120</v>
      </c>
      <c r="D39" s="35">
        <f>SUM(D40:D44)</f>
        <v>5784918</v>
      </c>
      <c r="E39" s="35">
        <f>SUM(E40:E44)</f>
        <v>5784918</v>
      </c>
      <c r="F39" s="36">
        <f>SUM(F40:F44)</f>
        <v>3363235.79</v>
      </c>
      <c r="G39" s="37">
        <f t="shared" si="0"/>
        <v>58.138002820437556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>
      <c r="A40" s="90"/>
      <c r="B40" s="91" t="s">
        <v>72</v>
      </c>
      <c r="C40" s="28" t="s">
        <v>121</v>
      </c>
      <c r="D40" s="29">
        <v>152573</v>
      </c>
      <c r="E40" s="29">
        <v>152573</v>
      </c>
      <c r="F40" s="30">
        <v>90054.55</v>
      </c>
      <c r="G40" s="31">
        <f t="shared" si="0"/>
        <v>59.023909866096886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>
      <c r="A41" s="90"/>
      <c r="B41" s="91" t="s">
        <v>74</v>
      </c>
      <c r="C41" s="28" t="s">
        <v>122</v>
      </c>
      <c r="D41" s="29">
        <v>5384511</v>
      </c>
      <c r="E41" s="29">
        <v>5384511</v>
      </c>
      <c r="F41" s="41">
        <v>3195188.54</v>
      </c>
      <c r="G41" s="31">
        <f t="shared" si="0"/>
        <v>59.34036609823993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>
      <c r="A42" s="90"/>
      <c r="B42" s="91" t="s">
        <v>74</v>
      </c>
      <c r="C42" s="28" t="s">
        <v>123</v>
      </c>
      <c r="D42" s="29">
        <v>192000</v>
      </c>
      <c r="E42" s="29">
        <v>192000</v>
      </c>
      <c r="F42" s="41">
        <v>38427.3</v>
      </c>
      <c r="G42" s="31">
        <f t="shared" si="0"/>
        <v>20.01421875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>
      <c r="A43" s="90"/>
      <c r="B43" s="91" t="s">
        <v>124</v>
      </c>
      <c r="C43" s="28" t="s">
        <v>125</v>
      </c>
      <c r="D43" s="29">
        <v>50699</v>
      </c>
      <c r="E43" s="29">
        <v>50699</v>
      </c>
      <c r="F43" s="30">
        <v>37758.47</v>
      </c>
      <c r="G43" s="31">
        <f t="shared" si="0"/>
        <v>74.47576875283536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>
      <c r="A44" s="90"/>
      <c r="B44" s="91" t="s">
        <v>126</v>
      </c>
      <c r="C44" s="28" t="s">
        <v>127</v>
      </c>
      <c r="D44" s="29">
        <v>5135</v>
      </c>
      <c r="E44" s="29">
        <v>5135</v>
      </c>
      <c r="F44" s="30">
        <v>1806.93</v>
      </c>
      <c r="G44" s="31">
        <f t="shared" si="0"/>
        <v>35.18851022395326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>
      <c r="A45" s="99" t="s">
        <v>128</v>
      </c>
      <c r="B45" s="100"/>
      <c r="C45" s="34" t="s">
        <v>129</v>
      </c>
      <c r="D45" s="35">
        <f>SUM(D46:D51)</f>
        <v>632977</v>
      </c>
      <c r="E45" s="35">
        <f>SUM(E46:E51)</f>
        <v>633587</v>
      </c>
      <c r="F45" s="36">
        <f>SUM(F46:F51)</f>
        <v>325851.50000000006</v>
      </c>
      <c r="G45" s="37">
        <f t="shared" si="0"/>
        <v>51.42963791870731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90"/>
      <c r="B46" s="91" t="s">
        <v>130</v>
      </c>
      <c r="C46" s="28" t="s">
        <v>131</v>
      </c>
      <c r="D46" s="29">
        <v>98979</v>
      </c>
      <c r="E46" s="29">
        <v>98979</v>
      </c>
      <c r="F46" s="30">
        <v>44184.46</v>
      </c>
      <c r="G46" s="31">
        <f t="shared" si="0"/>
        <v>44.64023681791087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7" ht="15.75">
      <c r="A47" s="90"/>
      <c r="B47" s="91" t="s">
        <v>132</v>
      </c>
      <c r="C47" s="28" t="s">
        <v>133</v>
      </c>
      <c r="D47" s="29">
        <v>219840</v>
      </c>
      <c r="E47" s="29">
        <v>219840</v>
      </c>
      <c r="F47" s="30">
        <v>112201.96</v>
      </c>
      <c r="G47" s="31">
        <f t="shared" si="0"/>
        <v>51.03800946142649</v>
      </c>
    </row>
    <row r="48" spans="1:7" ht="15.75">
      <c r="A48" s="90"/>
      <c r="B48" s="91" t="s">
        <v>132</v>
      </c>
      <c r="C48" s="28" t="s">
        <v>134</v>
      </c>
      <c r="D48" s="29">
        <v>212160</v>
      </c>
      <c r="E48" s="29">
        <v>212160</v>
      </c>
      <c r="F48" s="30">
        <v>117035.33</v>
      </c>
      <c r="G48" s="31">
        <f t="shared" si="0"/>
        <v>55.16371134992458</v>
      </c>
    </row>
    <row r="49" spans="1:9" ht="15.75">
      <c r="A49" s="90"/>
      <c r="B49" s="91" t="s">
        <v>135</v>
      </c>
      <c r="C49" s="28" t="s">
        <v>136</v>
      </c>
      <c r="D49" s="29">
        <v>84230</v>
      </c>
      <c r="E49" s="29">
        <v>84840</v>
      </c>
      <c r="F49" s="30">
        <v>47760.16</v>
      </c>
      <c r="G49" s="31">
        <f t="shared" si="0"/>
        <v>56.294389438943895</v>
      </c>
      <c r="I49" s="92"/>
    </row>
    <row r="50" spans="1:7" ht="15.75">
      <c r="A50" s="90"/>
      <c r="B50" s="91" t="s">
        <v>137</v>
      </c>
      <c r="C50" s="28" t="s">
        <v>138</v>
      </c>
      <c r="D50" s="29">
        <v>800</v>
      </c>
      <c r="E50" s="29">
        <v>800</v>
      </c>
      <c r="F50" s="41">
        <v>0</v>
      </c>
      <c r="G50" s="31">
        <f t="shared" si="0"/>
        <v>0</v>
      </c>
    </row>
    <row r="51" spans="1:7" ht="16.5" thickBot="1">
      <c r="A51" s="101"/>
      <c r="B51" s="102" t="s">
        <v>139</v>
      </c>
      <c r="C51" s="103" t="s">
        <v>140</v>
      </c>
      <c r="D51" s="104">
        <v>16968</v>
      </c>
      <c r="E51" s="104">
        <v>16968</v>
      </c>
      <c r="F51" s="67">
        <v>4669.59</v>
      </c>
      <c r="G51" s="42">
        <f t="shared" si="0"/>
        <v>27.519978783592645</v>
      </c>
    </row>
    <row r="52" spans="1:7" ht="17.25" thickBot="1" thickTop="1">
      <c r="A52" s="105" t="s">
        <v>141</v>
      </c>
      <c r="B52" s="84" t="s">
        <v>142</v>
      </c>
      <c r="C52" s="106"/>
      <c r="D52" s="45">
        <f>D53+D55+D58+D60+J63+D63</f>
        <v>2558109</v>
      </c>
      <c r="E52" s="45">
        <f>E53+E55+E58+E60+K63+E63</f>
        <v>2558109</v>
      </c>
      <c r="F52" s="56">
        <f>F53+F55+F58+F60+M63+F63</f>
        <v>87693.44</v>
      </c>
      <c r="G52" s="19">
        <v>1.9</v>
      </c>
    </row>
    <row r="53" spans="1:7" ht="16.5" thickTop="1">
      <c r="A53" s="86" t="s">
        <v>70</v>
      </c>
      <c r="B53" s="87"/>
      <c r="C53" s="107" t="s">
        <v>71</v>
      </c>
      <c r="D53" s="108">
        <v>58300</v>
      </c>
      <c r="E53" s="108">
        <v>58300</v>
      </c>
      <c r="F53" s="109">
        <f>SUM(F54)</f>
        <v>1116.36</v>
      </c>
      <c r="G53" s="110">
        <f t="shared" si="0"/>
        <v>1.914854202401372</v>
      </c>
    </row>
    <row r="54" spans="1:7" ht="15.75">
      <c r="A54" s="111"/>
      <c r="B54" s="91" t="s">
        <v>72</v>
      </c>
      <c r="C54" s="103" t="s">
        <v>143</v>
      </c>
      <c r="D54" s="98">
        <v>58300</v>
      </c>
      <c r="E54" s="98">
        <v>58300</v>
      </c>
      <c r="F54" s="112">
        <v>1116.36</v>
      </c>
      <c r="G54" s="31">
        <f t="shared" si="0"/>
        <v>1.914854202401372</v>
      </c>
    </row>
    <row r="55" spans="1:7" ht="15.75">
      <c r="A55" s="113" t="s">
        <v>91</v>
      </c>
      <c r="B55" s="100"/>
      <c r="C55" s="114" t="s">
        <v>92</v>
      </c>
      <c r="D55" s="115">
        <f>SUM(D56:D57)</f>
        <v>1509510</v>
      </c>
      <c r="E55" s="115">
        <f>SUM(E56:E57)</f>
        <v>1509510</v>
      </c>
      <c r="F55" s="116">
        <f>SUM(F56:F57)</f>
        <v>86577.08</v>
      </c>
      <c r="G55" s="37">
        <f t="shared" si="0"/>
        <v>5.735442627077661</v>
      </c>
    </row>
    <row r="56" spans="1:7" ht="15.75">
      <c r="A56" s="90"/>
      <c r="B56" s="91" t="s">
        <v>93</v>
      </c>
      <c r="C56" s="28" t="s">
        <v>144</v>
      </c>
      <c r="D56" s="29">
        <v>834290</v>
      </c>
      <c r="E56" s="29">
        <v>834290</v>
      </c>
      <c r="F56" s="30">
        <v>0</v>
      </c>
      <c r="G56" s="31">
        <f t="shared" si="0"/>
        <v>0</v>
      </c>
    </row>
    <row r="57" spans="1:7" ht="15.75">
      <c r="A57" s="90"/>
      <c r="B57" s="91" t="s">
        <v>96</v>
      </c>
      <c r="C57" s="97" t="s">
        <v>145</v>
      </c>
      <c r="D57" s="98">
        <v>675220</v>
      </c>
      <c r="E57" s="98">
        <v>675220</v>
      </c>
      <c r="F57" s="30">
        <v>86577.08</v>
      </c>
      <c r="G57" s="31">
        <f t="shared" si="0"/>
        <v>12.822055033914872</v>
      </c>
    </row>
    <row r="58" spans="1:7" ht="15.75">
      <c r="A58" s="99" t="s">
        <v>98</v>
      </c>
      <c r="B58" s="100"/>
      <c r="C58" s="34" t="s">
        <v>99</v>
      </c>
      <c r="D58" s="35">
        <f>SUM(D59)</f>
        <v>0</v>
      </c>
      <c r="E58" s="35">
        <f>SUM(E59)</f>
        <v>0</v>
      </c>
      <c r="F58" s="36">
        <f>SUM(F59)</f>
        <v>0</v>
      </c>
      <c r="G58" s="37">
        <v>0</v>
      </c>
    </row>
    <row r="59" spans="1:7" ht="15.75">
      <c r="A59" s="90"/>
      <c r="B59" s="91" t="s">
        <v>100</v>
      </c>
      <c r="C59" s="28" t="s">
        <v>146</v>
      </c>
      <c r="D59" s="29">
        <v>0</v>
      </c>
      <c r="E59" s="29">
        <v>0</v>
      </c>
      <c r="F59" s="30">
        <v>0</v>
      </c>
      <c r="G59" s="31">
        <v>0</v>
      </c>
    </row>
    <row r="60" spans="1:7" ht="15.75">
      <c r="A60" s="99" t="s">
        <v>105</v>
      </c>
      <c r="B60" s="100"/>
      <c r="C60" s="34" t="s">
        <v>106</v>
      </c>
      <c r="D60" s="35">
        <f>SUM(D61:D62)</f>
        <v>156420</v>
      </c>
      <c r="E60" s="35">
        <f>SUM(E61:E62)</f>
        <v>156420</v>
      </c>
      <c r="F60" s="36">
        <f>SUM(F61:F62)</f>
        <v>0</v>
      </c>
      <c r="G60" s="37">
        <f t="shared" si="0"/>
        <v>0</v>
      </c>
    </row>
    <row r="61" spans="1:7" ht="15.75">
      <c r="A61" s="99"/>
      <c r="B61" s="91" t="s">
        <v>100</v>
      </c>
      <c r="C61" s="28" t="s">
        <v>147</v>
      </c>
      <c r="D61" s="29">
        <v>0</v>
      </c>
      <c r="E61" s="29">
        <v>0</v>
      </c>
      <c r="F61" s="30">
        <v>0</v>
      </c>
      <c r="G61" s="31">
        <v>0</v>
      </c>
    </row>
    <row r="62" spans="1:7" ht="15.75">
      <c r="A62" s="90"/>
      <c r="B62" s="91" t="s">
        <v>85</v>
      </c>
      <c r="C62" s="28" t="s">
        <v>148</v>
      </c>
      <c r="D62" s="29">
        <v>156420</v>
      </c>
      <c r="E62" s="29">
        <v>156420</v>
      </c>
      <c r="F62" s="30">
        <v>0</v>
      </c>
      <c r="G62" s="31">
        <f t="shared" si="0"/>
        <v>0</v>
      </c>
    </row>
    <row r="63" spans="1:7" ht="15.75">
      <c r="A63" s="117" t="s">
        <v>119</v>
      </c>
      <c r="B63" s="118"/>
      <c r="C63" s="119" t="s">
        <v>120</v>
      </c>
      <c r="D63" s="108">
        <f>D64+D65</f>
        <v>833879</v>
      </c>
      <c r="E63" s="108">
        <f>E64+E65</f>
        <v>833879</v>
      </c>
      <c r="F63" s="108">
        <f>F64+F65</f>
        <v>0</v>
      </c>
      <c r="G63" s="37">
        <f t="shared" si="0"/>
        <v>0</v>
      </c>
    </row>
    <row r="64" spans="1:7" ht="15.75">
      <c r="A64" s="99"/>
      <c r="B64" s="91" t="s">
        <v>74</v>
      </c>
      <c r="C64" s="96" t="s">
        <v>149</v>
      </c>
      <c r="D64" s="29">
        <v>663879</v>
      </c>
      <c r="E64" s="29">
        <v>663879</v>
      </c>
      <c r="F64" s="120">
        <v>0</v>
      </c>
      <c r="G64" s="31">
        <f t="shared" si="0"/>
        <v>0</v>
      </c>
    </row>
    <row r="65" spans="1:7" ht="16.5" thickBot="1">
      <c r="A65" s="99"/>
      <c r="B65" s="91" t="s">
        <v>74</v>
      </c>
      <c r="C65" s="96" t="s">
        <v>150</v>
      </c>
      <c r="D65" s="29">
        <v>170000</v>
      </c>
      <c r="E65" s="29">
        <v>170000</v>
      </c>
      <c r="F65" s="120">
        <v>0</v>
      </c>
      <c r="G65" s="31">
        <f t="shared" si="0"/>
        <v>0</v>
      </c>
    </row>
    <row r="66" spans="1:7" ht="17.25" thickBot="1" thickTop="1">
      <c r="A66" s="68" t="s">
        <v>151</v>
      </c>
      <c r="B66" s="121"/>
      <c r="C66" s="122"/>
      <c r="D66" s="72">
        <f>SUM(D7+D52)</f>
        <v>16350100</v>
      </c>
      <c r="E66" s="72">
        <f>SUM(E7+E52)</f>
        <v>16457516</v>
      </c>
      <c r="F66" s="123">
        <f>SUM(F7+F52)</f>
        <v>8388774</v>
      </c>
      <c r="G66" s="73">
        <f t="shared" si="0"/>
        <v>50.97229739895133</v>
      </c>
    </row>
  </sheetData>
  <mergeCells count="1">
    <mergeCell ref="A5:C5"/>
  </mergeCells>
  <printOptions/>
  <pageMargins left="0.75" right="0.75" top="1" bottom="1" header="0.4921259845" footer="0.492125984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2011-10-05T07:15:59Z</cp:lastPrinted>
  <dcterms:created xsi:type="dcterms:W3CDTF">2011-08-17T09:52:56Z</dcterms:created>
  <dcterms:modified xsi:type="dcterms:W3CDTF">2011-10-05T07:16:01Z</dcterms:modified>
  <cp:category/>
  <cp:version/>
  <cp:contentType/>
  <cp:contentStatus/>
</cp:coreProperties>
</file>