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9975" activeTab="1"/>
  </bookViews>
  <sheets>
    <sheet name="Výdavky" sheetId="1" r:id="rId1"/>
    <sheet name="Príjm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<sst xmlns="http://schemas.openxmlformats.org/spreadsheetml/2006/main" count="202" uniqueCount="158">
  <si>
    <t>Schválený</t>
  </si>
  <si>
    <t xml:space="preserve">Upravený </t>
  </si>
  <si>
    <t>Skutočnosť</t>
  </si>
  <si>
    <t>%</t>
  </si>
  <si>
    <t xml:space="preserve">V Ý D A V K Y </t>
  </si>
  <si>
    <t>rozpočet</t>
  </si>
  <si>
    <t>plnenia</t>
  </si>
  <si>
    <t>(v EUR)</t>
  </si>
  <si>
    <t>2011</t>
  </si>
  <si>
    <t xml:space="preserve">  Bežné výdavky spolu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</si>
  <si>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</si>
  <si>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</si>
  <si>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</si>
  <si>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</si>
  <si>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</si>
  <si>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</si>
  <si>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3.3</t>
  </si>
  <si>
    <t xml:space="preserve">          Matrika</t>
  </si>
  <si>
    <t>6.0</t>
  </si>
  <si>
    <t xml:space="preserve">          Sčítanie obyvateľstva</t>
  </si>
  <si>
    <t xml:space="preserve">          Hlásenie pobytu občanov</t>
  </si>
  <si>
    <t>8.0</t>
  </si>
  <si>
    <t xml:space="preserve">          Transfery všeobecnej povahy VS</t>
  </si>
  <si>
    <t>02</t>
  </si>
  <si>
    <t>Obrana</t>
  </si>
  <si>
    <t>2.0</t>
  </si>
  <si>
    <t xml:space="preserve">          Civilná ochrana</t>
  </si>
  <si>
    <t>03</t>
  </si>
  <si>
    <t>Verejný poriadok a bezpečnosť</t>
  </si>
  <si>
    <t xml:space="preserve">          Požiarna ochrana</t>
  </si>
  <si>
    <t xml:space="preserve">          Verejný poriadok a bezpečnosť inde neklasifik.</t>
  </si>
  <si>
    <t>04</t>
  </si>
  <si>
    <t>Ekonomická oblasť</t>
  </si>
  <si>
    <t>4.3</t>
  </si>
  <si>
    <t xml:space="preserve">          Výstavba - priesk. a proj. práce</t>
  </si>
  <si>
    <t xml:space="preserve">          Výstavba - stavebný úrad</t>
  </si>
  <si>
    <t>5.1</t>
  </si>
  <si>
    <t xml:space="preserve">          Cestná doprava-výst.a opravy miest.komunik.</t>
  </si>
  <si>
    <t>05</t>
  </si>
  <si>
    <t>Ochrana životného prostredia</t>
  </si>
  <si>
    <t>1.0</t>
  </si>
  <si>
    <t xml:space="preserve">          Nakladanie s odpadmi</t>
  </si>
  <si>
    <t>4.0</t>
  </si>
  <si>
    <t xml:space="preserve">          Ochrana prírody a krajiny-ost.činn.v poľnoh.</t>
  </si>
  <si>
    <t xml:space="preserve">          Ochrana ŽP inde neklasifikovaná</t>
  </si>
  <si>
    <t>06</t>
  </si>
  <si>
    <t>Bývanie a občianska vybavenosť</t>
  </si>
  <si>
    <t xml:space="preserve">           Rozvoj bývania - FRB</t>
  </si>
  <si>
    <t xml:space="preserve">           EKO - podnik VPS</t>
  </si>
  <si>
    <t xml:space="preserve">           Správa bytov a nebytových priestorov</t>
  </si>
  <si>
    <t>08</t>
  </si>
  <si>
    <t>Rekreácia, kultúra a šport</t>
  </si>
  <si>
    <t xml:space="preserve">          Telovýchova a šport</t>
  </si>
  <si>
    <t xml:space="preserve">          Školak klub</t>
  </si>
  <si>
    <t xml:space="preserve">          Stredisko kultúry</t>
  </si>
  <si>
    <t>2.0.5</t>
  </si>
  <si>
    <t xml:space="preserve">          Knižnica</t>
  </si>
  <si>
    <t>2.0.9</t>
  </si>
  <si>
    <t xml:space="preserve">          Ostatné kultúrne služby</t>
  </si>
  <si>
    <t>3.0</t>
  </si>
  <si>
    <t xml:space="preserve">          Vysielacie a vydavateľské služby </t>
  </si>
  <si>
    <t>09</t>
  </si>
  <si>
    <t>Vzdelávanie</t>
  </si>
  <si>
    <t xml:space="preserve">          Detské jasle</t>
  </si>
  <si>
    <t xml:space="preserve">          Základné vzdelanie</t>
  </si>
  <si>
    <t xml:space="preserve">          Základné vzdelanie - Havárie ZŠ s MŠ</t>
  </si>
  <si>
    <t xml:space="preserve">          Základné vzdelanie - Oprava streš.plášťa Odb.</t>
  </si>
  <si>
    <t>1.2.1</t>
  </si>
  <si>
    <t xml:space="preserve">          Školský úrad</t>
  </si>
  <si>
    <t>5.0</t>
  </si>
  <si>
    <t xml:space="preserve">          Školenie, kurzy semináre a porady</t>
  </si>
  <si>
    <t>10</t>
  </si>
  <si>
    <t>Sociálne zabezpečenie</t>
  </si>
  <si>
    <t>2.0.1</t>
  </si>
  <si>
    <t xml:space="preserve">          Zariadenia sociálnych služieb</t>
  </si>
  <si>
    <t>2.0.2</t>
  </si>
  <si>
    <t xml:space="preserve">          Ďalšie sociálne služby - staroba</t>
  </si>
  <si>
    <t xml:space="preserve">          Ďalšie sociálne služby - opatrovateľská služba</t>
  </si>
  <si>
    <t>4.0.3</t>
  </si>
  <si>
    <t xml:space="preserve">          Ďalšie sociálne služby - rodina a deti</t>
  </si>
  <si>
    <t>5.0.</t>
  </si>
  <si>
    <t xml:space="preserve">          Nezamestnaní</t>
  </si>
  <si>
    <t>7.0.1</t>
  </si>
  <si>
    <t xml:space="preserve">          Soc.pomoc obč.v hm. a soc.núdzi</t>
  </si>
  <si>
    <t>700</t>
  </si>
  <si>
    <t>Kapitálové výdavky spolu</t>
  </si>
  <si>
    <t xml:space="preserve">           Správa obecných úradov</t>
  </si>
  <si>
    <t xml:space="preserve">           Výstavba</t>
  </si>
  <si>
    <t xml:space="preserve">           Cestná doprava - výstavba miest a obcí</t>
  </si>
  <si>
    <t xml:space="preserve">           Nakladanie s odpadmi</t>
  </si>
  <si>
    <t xml:space="preserve">           Rozvoj bývania</t>
  </si>
  <si>
    <t xml:space="preserve">           Rozvoj obcí- výstavba miest a obcí</t>
  </si>
  <si>
    <t xml:space="preserve">          Základné školy s materskými školami</t>
  </si>
  <si>
    <t xml:space="preserve">          ZŠ - budovanie dets.ihrísk - revitalizácia</t>
  </si>
  <si>
    <t>Výdavky celkom</t>
  </si>
  <si>
    <t>Upravený</t>
  </si>
  <si>
    <t>P R Í J M Y</t>
  </si>
  <si>
    <t xml:space="preserve">rozpočet 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</si>
  <si>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</si>
  <si>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</si>
  <si>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</si>
  <si>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</si>
  <si>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</si>
  <si>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</si>
  <si>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</si>
  <si>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</si>
  <si>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</si>
  <si>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</si>
  <si>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</si>
  <si>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</si>
  <si>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</si>
  <si>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>Príjmy z vlastníctva majetku</t>
  </si>
  <si>
    <t>Iné príjmy z podnikania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</si>
  <si>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</si>
  <si>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</si>
  <si>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</si>
  <si>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</si>
  <si>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</si>
  <si>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ŠKD, režijné náklady - strava</t>
  </si>
  <si>
    <t xml:space="preserve">          stravné od dôchodcov</t>
  </si>
  <si>
    <t xml:space="preserve">          opatrovateľská služba</t>
  </si>
  <si>
    <t xml:space="preserve">          noviny HNM</t>
  </si>
  <si>
    <t xml:space="preserve">           EKO podnik VPS</t>
  </si>
  <si>
    <t xml:space="preserve">           Stredisko kultúry</t>
  </si>
  <si>
    <t xml:space="preserve">           Knižnica</t>
  </si>
  <si>
    <t xml:space="preserve">          správa obecných úradov</t>
  </si>
  <si>
    <t>Úroky z dom. úverov, pôžičiek a vkladov</t>
  </si>
  <si>
    <t>Iné nedaň. príjmy-vratky,náhrady z poist. plnenia</t>
  </si>
  <si>
    <t>Bežné a všeobecné granty a transfery</t>
  </si>
  <si>
    <t>Granty</t>
  </si>
  <si>
    <t>Transfery na rôznej úrovni</t>
  </si>
  <si>
    <t>v tom: na matričnú činnosť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</si>
  <si>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</si>
  <si>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</si>
  <si>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</si>
  <si>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</si>
  <si>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</si>
  <si>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</si>
  <si>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</si>
  <si>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</si>
  <si>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BV,na KL od Hl.m. SR,na Šport.leto od BsK</t>
  </si>
  <si>
    <t xml:space="preserve">          na sčítanie obyvateľstva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</si>
  <si>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</si>
  <si>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</si>
  <si>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</si>
  <si>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</si>
  <si>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</si>
  <si>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 xml:space="preserve">           Výstavba Jedenástej ulice</t>
  </si>
  <si>
    <t>Finančné operácie</t>
  </si>
  <si>
    <t>Zostatok prostriedkov z minulého roka</t>
  </si>
  <si>
    <t>Prevody z rezervného fondu</t>
  </si>
  <si>
    <t>Iné príjmové fin. operácie - predaj akcií</t>
  </si>
  <si>
    <t>Príjmy celkom</t>
  </si>
  <si>
    <t xml:space="preserve">                                                               Čerpanie rozpočtu k 31.12.2011 - Výdavky</t>
  </si>
  <si>
    <t>I. - XII.</t>
  </si>
  <si>
    <t xml:space="preserve">                                                            Čerpanie rozpočtu k 31.12.2011 - Príjmy</t>
  </si>
  <si>
    <t xml:space="preserve">          na BV z Min.škol. SR a Úradu vlády SR</t>
  </si>
  <si>
    <t xml:space="preserve">           Revit. VP Rešetkova - Osadná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</si>
</sst>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49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2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164" fontId="3" fillId="0" borderId="23" xfId="0" applyNumberFormat="1" applyFont="1" applyFill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5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164" fontId="2" fillId="0" borderId="26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49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49" fontId="3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5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49" fontId="3" fillId="0" borderId="24" xfId="0" applyNumberFormat="1" applyFont="1" applyFill="1" applyBorder="1" applyAlignment="1">
      <alignment/>
    </xf>
    <xf numFmtId="49" fontId="3" fillId="0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49" fontId="2" fillId="0" borderId="24" xfId="0" applyNumberFormat="1" applyFont="1" applyFill="1" applyBorder="1" applyAlignment="1">
      <alignment/>
    </xf>
    <xf numFmtId="49" fontId="2" fillId="0" borderId="29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3" fontId="2" fillId="0" borderId="30" xfId="0" applyNumberFormat="1" applyFont="1" applyBorder="1" applyAlignment="1">
      <alignment/>
    </xf>
    <xf numFmtId="4" fontId="2" fillId="0" borderId="30" xfId="0" applyNumberFormat="1" applyFont="1" applyFill="1" applyBorder="1" applyAlignment="1">
      <alignment/>
    </xf>
    <xf numFmtId="164" fontId="2" fillId="0" borderId="32" xfId="0" applyNumberFormat="1" applyFont="1" applyFill="1" applyBorder="1" applyAlignment="1">
      <alignment/>
    </xf>
    <xf numFmtId="49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49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4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 horizontal="right"/>
    </xf>
    <xf numFmtId="164" fontId="3" fillId="0" borderId="35" xfId="0" applyNumberFormat="1" applyFont="1" applyFill="1" applyBorder="1" applyAlignment="1">
      <alignment/>
    </xf>
    <xf numFmtId="49" fontId="2" fillId="0" borderId="3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7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49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3" fontId="3" fillId="0" borderId="40" xfId="0" applyNumberFormat="1" applyFont="1" applyBorder="1" applyAlignment="1">
      <alignment/>
    </xf>
    <xf numFmtId="3" fontId="3" fillId="0" borderId="40" xfId="0" applyNumberFormat="1" applyFont="1" applyFill="1" applyBorder="1" applyAlignment="1">
      <alignment/>
    </xf>
    <xf numFmtId="4" fontId="3" fillId="0" borderId="40" xfId="0" applyNumberFormat="1" applyFont="1" applyFill="1" applyBorder="1" applyAlignment="1">
      <alignment/>
    </xf>
    <xf numFmtId="0" fontId="2" fillId="0" borderId="41" xfId="0" applyFont="1" applyBorder="1" applyAlignment="1">
      <alignment/>
    </xf>
    <xf numFmtId="49" fontId="3" fillId="0" borderId="42" xfId="0" applyNumberFormat="1" applyFont="1" applyBorder="1" applyAlignment="1">
      <alignment/>
    </xf>
    <xf numFmtId="49" fontId="3" fillId="0" borderId="34" xfId="0" applyNumberFormat="1" applyFont="1" applyBorder="1" applyAlignment="1">
      <alignment/>
    </xf>
    <xf numFmtId="0" fontId="3" fillId="0" borderId="34" xfId="0" applyFont="1" applyBorder="1" applyAlignment="1">
      <alignment/>
    </xf>
    <xf numFmtId="4" fontId="2" fillId="0" borderId="43" xfId="0" applyNumberFormat="1" applyFont="1" applyFill="1" applyBorder="1" applyAlignment="1">
      <alignment/>
    </xf>
    <xf numFmtId="0" fontId="3" fillId="0" borderId="44" xfId="0" applyFont="1" applyBorder="1" applyAlignment="1">
      <alignment/>
    </xf>
    <xf numFmtId="49" fontId="3" fillId="0" borderId="45" xfId="0" applyNumberFormat="1" applyFont="1" applyBorder="1" applyAlignment="1">
      <alignment/>
    </xf>
    <xf numFmtId="0" fontId="2" fillId="0" borderId="46" xfId="0" applyFont="1" applyBorder="1" applyAlignment="1">
      <alignment/>
    </xf>
    <xf numFmtId="3" fontId="3" fillId="0" borderId="47" xfId="0" applyNumberFormat="1" applyFont="1" applyBorder="1" applyAlignment="1">
      <alignment/>
    </xf>
    <xf numFmtId="3" fontId="3" fillId="0" borderId="47" xfId="0" applyNumberFormat="1" applyFont="1" applyFill="1" applyBorder="1" applyAlignment="1">
      <alignment/>
    </xf>
    <xf numFmtId="4" fontId="3" fillId="0" borderId="47" xfId="0" applyNumberFormat="1" applyFont="1" applyFill="1" applyBorder="1" applyAlignment="1">
      <alignment/>
    </xf>
    <xf numFmtId="164" fontId="3" fillId="0" borderId="4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3" fillId="0" borderId="51" xfId="0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/>
    </xf>
    <xf numFmtId="3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54" xfId="0" applyFont="1" applyBorder="1" applyAlignment="1">
      <alignment/>
    </xf>
    <xf numFmtId="164" fontId="3" fillId="0" borderId="8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164" fontId="2" fillId="0" borderId="26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164" fontId="3" fillId="0" borderId="26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55" xfId="0" applyNumberFormat="1" applyFont="1" applyBorder="1" applyAlignment="1">
      <alignment/>
    </xf>
    <xf numFmtId="0" fontId="2" fillId="0" borderId="5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164" fontId="2" fillId="0" borderId="14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40" xfId="0" applyFont="1" applyBorder="1" applyAlignment="1">
      <alignment/>
    </xf>
    <xf numFmtId="3" fontId="3" fillId="0" borderId="30" xfId="0" applyNumberFormat="1" applyFont="1" applyBorder="1" applyAlignment="1">
      <alignment/>
    </xf>
    <xf numFmtId="3" fontId="2" fillId="0" borderId="40" xfId="0" applyNumberFormat="1" applyFont="1" applyFill="1" applyBorder="1" applyAlignment="1">
      <alignment/>
    </xf>
    <xf numFmtId="0" fontId="3" fillId="0" borderId="59" xfId="0" applyFont="1" applyBorder="1" applyAlignment="1">
      <alignment/>
    </xf>
    <xf numFmtId="0" fontId="2" fillId="0" borderId="47" xfId="0" applyFont="1" applyBorder="1" applyAlignment="1">
      <alignment/>
    </xf>
    <xf numFmtId="4" fontId="3" fillId="0" borderId="60" xfId="0" applyNumberFormat="1" applyFont="1" applyBorder="1" applyAlignment="1">
      <alignment/>
    </xf>
    <xf numFmtId="4" fontId="3" fillId="0" borderId="60" xfId="0" applyNumberFormat="1" applyFont="1" applyFill="1" applyBorder="1" applyAlignment="1">
      <alignment/>
    </xf>
    <xf numFmtId="164" fontId="3" fillId="0" borderId="48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49" fontId="3" fillId="0" borderId="6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1"/>
  <sheetViews>
    <sheetView workbookViewId="0" topLeftCell="A41">
      <selection activeCell="I52" sqref="I52"/>
    </sheetView>
  </sheetViews>
  <sheetFormatPr defaultColWidth="9.140625" defaultRowHeight="12.75"/>
  <cols>
    <col min="3" max="3" width="48.8515625" style="0" bestFit="1" customWidth="1"/>
    <col min="4" max="4" width="12.57421875" style="0" bestFit="1" customWidth="1"/>
    <col min="5" max="5" width="16.57421875" style="0" bestFit="1" customWidth="1"/>
    <col min="6" max="6" width="15.7109375" style="0" customWidth="1"/>
    <col min="7" max="7" width="16.28125" style="0" customWidth="1"/>
    <col min="10" max="10" width="15.8515625" style="0" customWidth="1"/>
  </cols>
  <sheetData>
    <row r="2" spans="1:4" ht="18.75">
      <c r="A2" s="1" t="s">
        <v>153</v>
      </c>
      <c r="B2" s="1"/>
      <c r="C2" s="1"/>
      <c r="D2" s="1"/>
    </row>
    <row r="3" ht="13.5" thickBot="1"/>
    <row r="4" spans="1:7" ht="15.75">
      <c r="A4" s="2"/>
      <c r="B4" s="3"/>
      <c r="C4" s="4"/>
      <c r="D4" s="5" t="s">
        <v>0</v>
      </c>
      <c r="E4" s="5" t="s">
        <v>1</v>
      </c>
      <c r="F4" s="6" t="s">
        <v>2</v>
      </c>
      <c r="G4" s="7" t="s">
        <v>3</v>
      </c>
    </row>
    <row r="5" spans="1:7" ht="15.75">
      <c r="A5" s="138" t="s">
        <v>4</v>
      </c>
      <c r="B5" s="139"/>
      <c r="C5" s="140"/>
      <c r="D5" s="8" t="s">
        <v>5</v>
      </c>
      <c r="E5" s="8" t="s">
        <v>5</v>
      </c>
      <c r="F5" s="9" t="s">
        <v>154</v>
      </c>
      <c r="G5" s="10" t="s">
        <v>6</v>
      </c>
    </row>
    <row r="6" spans="1:7" ht="16.5" thickBot="1">
      <c r="A6" s="11"/>
      <c r="B6" s="12"/>
      <c r="C6" s="13" t="s">
        <v>7</v>
      </c>
      <c r="D6" s="14">
        <v>2011</v>
      </c>
      <c r="E6" s="14">
        <v>2011</v>
      </c>
      <c r="F6" s="15" t="s">
        <v>8</v>
      </c>
      <c r="G6" s="16"/>
    </row>
    <row r="7" spans="1:7" ht="17.25" thickBot="1" thickTop="1">
      <c r="A7" s="17">
        <v>600</v>
      </c>
      <c r="B7" s="18" t="s">
        <v>9</v>
      </c>
      <c r="C7" s="19"/>
      <c r="D7" s="20">
        <f>SUM(D8+D15+D17+D20+D24+D28+D32+D39+D46)</f>
        <v>13791991</v>
      </c>
      <c r="E7" s="20">
        <f>SUM(E8+E15+E17+E20+E24+E28+E32+E39+E46)</f>
        <v>14442849</v>
      </c>
      <c r="F7" s="21">
        <f>SUM(F8+F15+F17+F20+F24+F28+F32+F39+F46)</f>
        <v>14116169.379999997</v>
      </c>
      <c r="G7" s="22">
        <f aca="true" t="shared" si="0" ref="G7:G67">F7*100/E7</f>
        <v>97.73812202841695</v>
      </c>
    </row>
    <row r="8" spans="1:7" ht="16.5" thickTop="1">
      <c r="A8" s="23" t="s">
        <v>10</v>
      </c>
      <c r="B8" s="24"/>
      <c r="C8" s="25" t="s">
        <v>11</v>
      </c>
      <c r="D8" s="26">
        <f>SUM(D9:D14)</f>
        <v>2521025</v>
      </c>
      <c r="E8" s="27">
        <f>SUM(E9:E14)</f>
        <v>2641031</v>
      </c>
      <c r="F8" s="28">
        <f>SUM(F9:F14)</f>
        <v>2603028.91</v>
      </c>
      <c r="G8" s="29">
        <f t="shared" si="0"/>
        <v>98.56108883235373</v>
      </c>
    </row>
    <row r="9" spans="1:10" ht="15.75">
      <c r="A9" s="30"/>
      <c r="B9" s="31" t="s">
        <v>12</v>
      </c>
      <c r="C9" s="31" t="s">
        <v>13</v>
      </c>
      <c r="D9" s="32">
        <v>2261261</v>
      </c>
      <c r="E9" s="33">
        <v>2366321</v>
      </c>
      <c r="F9" s="34">
        <v>2353067.29</v>
      </c>
      <c r="G9" s="35">
        <f t="shared" si="0"/>
        <v>99.43990227868493</v>
      </c>
      <c r="H9" s="135"/>
      <c r="I9" s="136"/>
      <c r="J9" s="134"/>
    </row>
    <row r="10" spans="1:10" ht="15.75">
      <c r="A10" s="30"/>
      <c r="B10" s="31" t="s">
        <v>14</v>
      </c>
      <c r="C10" s="36" t="s">
        <v>15</v>
      </c>
      <c r="D10" s="32">
        <v>46080</v>
      </c>
      <c r="E10" s="33">
        <v>54180</v>
      </c>
      <c r="F10" s="34">
        <v>42624.46</v>
      </c>
      <c r="G10" s="35">
        <f t="shared" si="0"/>
        <v>78.6719453672942</v>
      </c>
      <c r="H10" s="136"/>
      <c r="I10" s="136"/>
      <c r="J10" s="136"/>
    </row>
    <row r="11" spans="1:10" ht="15.75">
      <c r="A11" s="30"/>
      <c r="B11" s="31" t="s">
        <v>16</v>
      </c>
      <c r="C11" s="36" t="s">
        <v>17</v>
      </c>
      <c r="D11" s="32">
        <v>91290</v>
      </c>
      <c r="E11" s="33">
        <v>97642</v>
      </c>
      <c r="F11" s="34">
        <v>97641.1</v>
      </c>
      <c r="G11" s="35">
        <f t="shared" si="0"/>
        <v>99.9990782655005</v>
      </c>
      <c r="H11" s="136"/>
      <c r="I11" s="136"/>
      <c r="J11" s="134"/>
    </row>
    <row r="12" spans="1:10" ht="15.75">
      <c r="A12" s="30"/>
      <c r="B12" s="31" t="s">
        <v>18</v>
      </c>
      <c r="C12" s="36" t="s">
        <v>19</v>
      </c>
      <c r="D12" s="32">
        <v>34818</v>
      </c>
      <c r="E12" s="33">
        <v>37692</v>
      </c>
      <c r="F12" s="34">
        <v>37691.71</v>
      </c>
      <c r="G12" s="35">
        <f t="shared" si="0"/>
        <v>99.99923060596413</v>
      </c>
      <c r="H12" s="136"/>
      <c r="I12" s="136"/>
      <c r="J12" s="136"/>
    </row>
    <row r="13" spans="1:10" ht="15.75">
      <c r="A13" s="30"/>
      <c r="B13" s="31" t="s">
        <v>18</v>
      </c>
      <c r="C13" s="36" t="s">
        <v>20</v>
      </c>
      <c r="D13" s="32">
        <v>29976</v>
      </c>
      <c r="E13" s="33">
        <v>29976</v>
      </c>
      <c r="F13" s="34">
        <v>28749.86</v>
      </c>
      <c r="G13" s="35">
        <f t="shared" si="0"/>
        <v>95.90959434214038</v>
      </c>
      <c r="H13" s="136"/>
      <c r="I13" s="136"/>
      <c r="J13" s="136"/>
    </row>
    <row r="14" spans="1:10" ht="15.75">
      <c r="A14" s="37"/>
      <c r="B14" s="31" t="s">
        <v>21</v>
      </c>
      <c r="C14" s="38" t="s">
        <v>22</v>
      </c>
      <c r="D14" s="32">
        <f>55074+2526</f>
        <v>57600</v>
      </c>
      <c r="E14" s="33">
        <f>52694+2526</f>
        <v>55220</v>
      </c>
      <c r="F14" s="34">
        <v>43254.49</v>
      </c>
      <c r="G14" s="35">
        <f t="shared" si="0"/>
        <v>78.33120246287577</v>
      </c>
      <c r="H14" s="136"/>
      <c r="I14" s="136"/>
      <c r="J14" s="136"/>
    </row>
    <row r="15" spans="1:10" ht="15.75">
      <c r="A15" s="39" t="s">
        <v>23</v>
      </c>
      <c r="B15" s="40"/>
      <c r="C15" s="41" t="s">
        <v>24</v>
      </c>
      <c r="D15" s="42">
        <f>SUM(D16)</f>
        <v>2900</v>
      </c>
      <c r="E15" s="43">
        <f>SUM(E16)</f>
        <v>3350</v>
      </c>
      <c r="F15" s="44">
        <f>SUM(F16)</f>
        <v>2582.96</v>
      </c>
      <c r="G15" s="45">
        <f t="shared" si="0"/>
        <v>77.10328358208955</v>
      </c>
      <c r="H15" s="136"/>
      <c r="I15" s="136"/>
      <c r="J15" s="136"/>
    </row>
    <row r="16" spans="1:10" ht="15.75">
      <c r="A16" s="30"/>
      <c r="B16" s="31" t="s">
        <v>25</v>
      </c>
      <c r="C16" s="36" t="s">
        <v>26</v>
      </c>
      <c r="D16" s="32">
        <v>2900</v>
      </c>
      <c r="E16" s="33">
        <v>3350</v>
      </c>
      <c r="F16" s="34">
        <v>2582.96</v>
      </c>
      <c r="G16" s="35">
        <f t="shared" si="0"/>
        <v>77.10328358208955</v>
      </c>
      <c r="H16" s="136"/>
      <c r="I16" s="136"/>
      <c r="J16" s="136"/>
    </row>
    <row r="17" spans="1:10" ht="15.75">
      <c r="A17" s="39" t="s">
        <v>27</v>
      </c>
      <c r="B17" s="40"/>
      <c r="C17" s="41" t="s">
        <v>28</v>
      </c>
      <c r="D17" s="42">
        <f>SUM(D18:D19)</f>
        <v>100757</v>
      </c>
      <c r="E17" s="43">
        <f>SUM(E18:E19)</f>
        <v>103687</v>
      </c>
      <c r="F17" s="44">
        <f>SUM(F18:F19)</f>
        <v>99385.62</v>
      </c>
      <c r="G17" s="45">
        <f t="shared" si="0"/>
        <v>95.85157252114537</v>
      </c>
      <c r="H17" s="136"/>
      <c r="I17" s="136"/>
      <c r="J17" s="136"/>
    </row>
    <row r="18" spans="1:10" ht="15.75">
      <c r="A18" s="39"/>
      <c r="B18" s="31" t="s">
        <v>25</v>
      </c>
      <c r="C18" s="36" t="s">
        <v>29</v>
      </c>
      <c r="D18" s="32">
        <v>797</v>
      </c>
      <c r="E18" s="33">
        <v>797</v>
      </c>
      <c r="F18" s="34">
        <v>522.43</v>
      </c>
      <c r="G18" s="35">
        <f t="shared" si="0"/>
        <v>65.5495608531995</v>
      </c>
      <c r="H18" s="136"/>
      <c r="I18" s="136"/>
      <c r="J18" s="136"/>
    </row>
    <row r="19" spans="1:10" ht="15.75">
      <c r="A19" s="30"/>
      <c r="B19" s="31" t="s">
        <v>18</v>
      </c>
      <c r="C19" s="36" t="s">
        <v>30</v>
      </c>
      <c r="D19" s="32">
        <v>99960</v>
      </c>
      <c r="E19" s="33">
        <v>102890</v>
      </c>
      <c r="F19" s="34">
        <v>98863.19</v>
      </c>
      <c r="G19" s="35">
        <f t="shared" si="0"/>
        <v>96.08629604431917</v>
      </c>
      <c r="H19" s="136"/>
      <c r="I19" s="136"/>
      <c r="J19" s="136"/>
    </row>
    <row r="20" spans="1:10" ht="15.75">
      <c r="A20" s="39" t="s">
        <v>31</v>
      </c>
      <c r="B20" s="40"/>
      <c r="C20" s="41" t="s">
        <v>32</v>
      </c>
      <c r="D20" s="42">
        <f>SUM(D21:D23)</f>
        <v>592416</v>
      </c>
      <c r="E20" s="43">
        <f>SUM(E21:E23)</f>
        <v>625221</v>
      </c>
      <c r="F20" s="44">
        <f>SUM(F21:F23)</f>
        <v>534640.38</v>
      </c>
      <c r="G20" s="45">
        <f t="shared" si="0"/>
        <v>85.51222367770757</v>
      </c>
      <c r="H20" s="136"/>
      <c r="I20" s="136"/>
      <c r="J20" s="136"/>
    </row>
    <row r="21" spans="1:10" ht="15.75">
      <c r="A21" s="30"/>
      <c r="B21" s="31" t="s">
        <v>33</v>
      </c>
      <c r="C21" s="36" t="s">
        <v>34</v>
      </c>
      <c r="D21" s="32">
        <v>38141</v>
      </c>
      <c r="E21" s="33">
        <v>27340</v>
      </c>
      <c r="F21" s="34">
        <v>25200</v>
      </c>
      <c r="G21" s="35">
        <f t="shared" si="0"/>
        <v>92.17264081931236</v>
      </c>
      <c r="H21" s="136"/>
      <c r="I21" s="136"/>
      <c r="J21" s="136"/>
    </row>
    <row r="22" spans="1:10" ht="15.75">
      <c r="A22" s="30"/>
      <c r="B22" s="31" t="s">
        <v>33</v>
      </c>
      <c r="C22" s="36" t="s">
        <v>35</v>
      </c>
      <c r="D22" s="32">
        <v>193728</v>
      </c>
      <c r="E22" s="33">
        <v>245334</v>
      </c>
      <c r="F22" s="34">
        <v>245333.48</v>
      </c>
      <c r="G22" s="35">
        <f t="shared" si="0"/>
        <v>99.99978804405423</v>
      </c>
      <c r="H22" s="136"/>
      <c r="I22" s="136"/>
      <c r="J22" s="134"/>
    </row>
    <row r="23" spans="1:10" ht="15.75">
      <c r="A23" s="30"/>
      <c r="B23" s="31" t="s">
        <v>36</v>
      </c>
      <c r="C23" s="36" t="s">
        <v>37</v>
      </c>
      <c r="D23" s="32">
        <v>360547</v>
      </c>
      <c r="E23" s="33">
        <v>352547</v>
      </c>
      <c r="F23" s="34">
        <v>264106.9</v>
      </c>
      <c r="G23" s="35">
        <f t="shared" si="0"/>
        <v>74.91395473511334</v>
      </c>
      <c r="H23" s="136"/>
      <c r="I23" s="136"/>
      <c r="J23" s="136"/>
    </row>
    <row r="24" spans="1:10" ht="15.75">
      <c r="A24" s="39" t="s">
        <v>38</v>
      </c>
      <c r="B24" s="40"/>
      <c r="C24" s="41" t="s">
        <v>39</v>
      </c>
      <c r="D24" s="42">
        <f>SUM(D25:D27)</f>
        <v>157345</v>
      </c>
      <c r="E24" s="43">
        <f>SUM(E25:E27)</f>
        <v>146146</v>
      </c>
      <c r="F24" s="44">
        <f>SUM(F25:F27)</f>
        <v>94877.88</v>
      </c>
      <c r="G24" s="45">
        <f t="shared" si="0"/>
        <v>64.9199293856828</v>
      </c>
      <c r="H24" s="136"/>
      <c r="I24" s="136"/>
      <c r="J24" s="136"/>
    </row>
    <row r="25" spans="1:10" ht="15.75">
      <c r="A25" s="30"/>
      <c r="B25" s="31" t="s">
        <v>40</v>
      </c>
      <c r="C25" s="36" t="s">
        <v>41</v>
      </c>
      <c r="D25" s="32">
        <v>95905</v>
      </c>
      <c r="E25" s="33">
        <v>89246</v>
      </c>
      <c r="F25" s="34">
        <v>70839.5</v>
      </c>
      <c r="G25" s="35">
        <f t="shared" si="0"/>
        <v>79.37554624296887</v>
      </c>
      <c r="H25" s="136"/>
      <c r="I25" s="136"/>
      <c r="J25" s="136"/>
    </row>
    <row r="26" spans="1:10" ht="15.75">
      <c r="A26" s="30"/>
      <c r="B26" s="31" t="s">
        <v>42</v>
      </c>
      <c r="C26" s="36" t="s">
        <v>43</v>
      </c>
      <c r="D26" s="32">
        <v>28896</v>
      </c>
      <c r="E26" s="33">
        <v>32100</v>
      </c>
      <c r="F26" s="34">
        <v>12663.99</v>
      </c>
      <c r="G26" s="35">
        <f t="shared" si="0"/>
        <v>39.45168224299066</v>
      </c>
      <c r="H26" s="136"/>
      <c r="I26" s="136"/>
      <c r="J26" s="136"/>
    </row>
    <row r="27" spans="1:10" ht="15.75">
      <c r="A27" s="30"/>
      <c r="B27" s="31" t="s">
        <v>18</v>
      </c>
      <c r="C27" s="36" t="s">
        <v>44</v>
      </c>
      <c r="D27" s="32">
        <v>32544</v>
      </c>
      <c r="E27" s="33">
        <v>24800</v>
      </c>
      <c r="F27" s="34">
        <v>11374.39</v>
      </c>
      <c r="G27" s="35">
        <f t="shared" si="0"/>
        <v>45.864475806451615</v>
      </c>
      <c r="H27" s="136"/>
      <c r="I27" s="136"/>
      <c r="J27" s="136"/>
    </row>
    <row r="28" spans="1:10" ht="15.75">
      <c r="A28" s="39" t="s">
        <v>45</v>
      </c>
      <c r="B28" s="40"/>
      <c r="C28" s="41" t="s">
        <v>46</v>
      </c>
      <c r="D28" s="42">
        <f>SUM(D29:D31)</f>
        <v>3009786</v>
      </c>
      <c r="E28" s="43">
        <f>SUM(E29:E31)</f>
        <v>3186763</v>
      </c>
      <c r="F28" s="44">
        <f>SUM(F29:F31)</f>
        <v>3148287.9</v>
      </c>
      <c r="G28" s="45">
        <f t="shared" si="0"/>
        <v>98.79265888301076</v>
      </c>
      <c r="H28" s="136"/>
      <c r="I28" s="136"/>
      <c r="J28" s="136"/>
    </row>
    <row r="29" spans="1:10" ht="15.75">
      <c r="A29" s="30"/>
      <c r="B29" s="31" t="s">
        <v>40</v>
      </c>
      <c r="C29" s="36" t="s">
        <v>47</v>
      </c>
      <c r="D29" s="32">
        <v>13786</v>
      </c>
      <c r="E29" s="33">
        <v>15160</v>
      </c>
      <c r="F29" s="34">
        <v>15127.78</v>
      </c>
      <c r="G29" s="35">
        <f t="shared" si="0"/>
        <v>99.78746701846966</v>
      </c>
      <c r="H29" s="136"/>
      <c r="I29" s="136"/>
      <c r="J29" s="134"/>
    </row>
    <row r="30" spans="1:10" ht="15.75">
      <c r="A30" s="30"/>
      <c r="B30" s="31" t="s">
        <v>25</v>
      </c>
      <c r="C30" s="36" t="s">
        <v>48</v>
      </c>
      <c r="D30" s="33">
        <v>2660000</v>
      </c>
      <c r="E30" s="33">
        <v>2855833</v>
      </c>
      <c r="F30" s="34">
        <v>2854973.43</v>
      </c>
      <c r="G30" s="35">
        <f t="shared" si="0"/>
        <v>99.96990125122862</v>
      </c>
      <c r="H30" s="135"/>
      <c r="I30" s="136"/>
      <c r="J30" s="134"/>
    </row>
    <row r="31" spans="1:10" ht="15.75">
      <c r="A31" s="30"/>
      <c r="B31" s="31" t="s">
        <v>18</v>
      </c>
      <c r="C31" s="36" t="s">
        <v>49</v>
      </c>
      <c r="D31" s="32">
        <v>336000</v>
      </c>
      <c r="E31" s="33">
        <v>315770</v>
      </c>
      <c r="F31" s="34">
        <v>278186.69</v>
      </c>
      <c r="G31" s="35">
        <f t="shared" si="0"/>
        <v>88.09788453621307</v>
      </c>
      <c r="H31" s="136"/>
      <c r="I31" s="136"/>
      <c r="J31" s="136"/>
    </row>
    <row r="32" spans="1:10" ht="15.75">
      <c r="A32" s="46" t="s">
        <v>50</v>
      </c>
      <c r="B32" s="47"/>
      <c r="C32" s="48" t="s">
        <v>51</v>
      </c>
      <c r="D32" s="43">
        <f>SUM(D33:D38)</f>
        <v>989867</v>
      </c>
      <c r="E32" s="43">
        <f>SUM(E33:E38)</f>
        <v>1097246</v>
      </c>
      <c r="F32" s="44">
        <f>SUM(F33:F38)</f>
        <v>1088856.6</v>
      </c>
      <c r="G32" s="45">
        <f t="shared" si="0"/>
        <v>99.23541302497345</v>
      </c>
      <c r="H32" s="136"/>
      <c r="I32" s="136"/>
      <c r="J32" s="136"/>
    </row>
    <row r="33" spans="1:10" ht="15.75">
      <c r="A33" s="30"/>
      <c r="B33" s="31" t="s">
        <v>40</v>
      </c>
      <c r="C33" s="36" t="s">
        <v>52</v>
      </c>
      <c r="D33" s="32">
        <v>8640</v>
      </c>
      <c r="E33" s="33">
        <v>12140</v>
      </c>
      <c r="F33" s="34">
        <v>10328.49</v>
      </c>
      <c r="G33" s="35">
        <f t="shared" si="0"/>
        <v>85.07817133443163</v>
      </c>
      <c r="H33" s="136"/>
      <c r="I33" s="136"/>
      <c r="J33" s="136"/>
    </row>
    <row r="34" spans="1:10" ht="15.75">
      <c r="A34" s="30"/>
      <c r="B34" s="31" t="s">
        <v>40</v>
      </c>
      <c r="C34" s="36" t="s">
        <v>53</v>
      </c>
      <c r="D34" s="32">
        <v>21080</v>
      </c>
      <c r="E34" s="33">
        <v>25030</v>
      </c>
      <c r="F34" s="34">
        <v>24834.98</v>
      </c>
      <c r="G34" s="35">
        <f t="shared" si="0"/>
        <v>99.22085497403117</v>
      </c>
      <c r="H34" s="136"/>
      <c r="I34" s="136"/>
      <c r="J34" s="136"/>
    </row>
    <row r="35" spans="1:10" ht="15.75">
      <c r="A35" s="30"/>
      <c r="B35" s="31" t="s">
        <v>25</v>
      </c>
      <c r="C35" s="36" t="s">
        <v>54</v>
      </c>
      <c r="D35" s="32">
        <v>480000</v>
      </c>
      <c r="E35" s="33">
        <v>487400</v>
      </c>
      <c r="F35" s="34">
        <v>483446.62</v>
      </c>
      <c r="G35" s="35">
        <f t="shared" si="0"/>
        <v>99.1888838736151</v>
      </c>
      <c r="H35" s="136"/>
      <c r="I35" s="136"/>
      <c r="J35" s="134"/>
    </row>
    <row r="36" spans="1:10" ht="15.75">
      <c r="A36" s="30"/>
      <c r="B36" s="31" t="s">
        <v>55</v>
      </c>
      <c r="C36" s="36" t="s">
        <v>56</v>
      </c>
      <c r="D36" s="32">
        <v>245549</v>
      </c>
      <c r="E36" s="33">
        <v>250049</v>
      </c>
      <c r="F36" s="34">
        <v>249614.15</v>
      </c>
      <c r="G36" s="35">
        <f t="shared" si="0"/>
        <v>99.82609408555923</v>
      </c>
      <c r="H36" s="136"/>
      <c r="I36" s="136"/>
      <c r="J36" s="134"/>
    </row>
    <row r="37" spans="1:10" ht="15.75">
      <c r="A37" s="30"/>
      <c r="B37" s="31" t="s">
        <v>57</v>
      </c>
      <c r="C37" s="36" t="s">
        <v>58</v>
      </c>
      <c r="D37" s="32">
        <v>74880</v>
      </c>
      <c r="E37" s="33">
        <v>81601</v>
      </c>
      <c r="F37" s="34">
        <v>79606.51</v>
      </c>
      <c r="G37" s="35">
        <f t="shared" si="0"/>
        <v>97.55580201223023</v>
      </c>
      <c r="H37" s="136"/>
      <c r="I37" s="136"/>
      <c r="J37" s="136"/>
    </row>
    <row r="38" spans="1:10" ht="15.75">
      <c r="A38" s="30"/>
      <c r="B38" s="31" t="s">
        <v>59</v>
      </c>
      <c r="C38" s="36" t="s">
        <v>60</v>
      </c>
      <c r="D38" s="32">
        <v>159718</v>
      </c>
      <c r="E38" s="33">
        <v>241026</v>
      </c>
      <c r="F38" s="34">
        <v>241025.85</v>
      </c>
      <c r="G38" s="35">
        <f t="shared" si="0"/>
        <v>99.99993776605014</v>
      </c>
      <c r="H38" s="136"/>
      <c r="I38" s="136"/>
      <c r="J38" s="134"/>
    </row>
    <row r="39" spans="1:10" ht="15.75">
      <c r="A39" s="46" t="s">
        <v>61</v>
      </c>
      <c r="B39" s="40"/>
      <c r="C39" s="41" t="s">
        <v>62</v>
      </c>
      <c r="D39" s="42">
        <f>SUM(D40:D45)</f>
        <v>5784918</v>
      </c>
      <c r="E39" s="43">
        <f>SUM(E40:E45)</f>
        <v>6014959</v>
      </c>
      <c r="F39" s="44">
        <f>SUM(F40:F45)</f>
        <v>5994335.439999999</v>
      </c>
      <c r="G39" s="45">
        <f t="shared" si="0"/>
        <v>99.65712883495962</v>
      </c>
      <c r="H39" s="136"/>
      <c r="I39" s="136"/>
      <c r="J39" s="136"/>
    </row>
    <row r="40" spans="1:10" ht="15.75">
      <c r="A40" s="30"/>
      <c r="B40" s="31" t="s">
        <v>12</v>
      </c>
      <c r="C40" s="36" t="s">
        <v>63</v>
      </c>
      <c r="D40" s="32">
        <v>152573</v>
      </c>
      <c r="E40" s="33">
        <v>152973</v>
      </c>
      <c r="F40" s="34">
        <v>143736.56</v>
      </c>
      <c r="G40" s="35">
        <f t="shared" si="0"/>
        <v>93.96204558974459</v>
      </c>
      <c r="H40" s="136"/>
      <c r="I40" s="136"/>
      <c r="J40" s="136"/>
    </row>
    <row r="41" spans="1:10" ht="15.75">
      <c r="A41" s="30"/>
      <c r="B41" s="31" t="s">
        <v>14</v>
      </c>
      <c r="C41" s="36" t="s">
        <v>64</v>
      </c>
      <c r="D41" s="32">
        <v>5384511</v>
      </c>
      <c r="E41" s="33">
        <v>5528104</v>
      </c>
      <c r="F41" s="34">
        <v>5630232.68</v>
      </c>
      <c r="G41" s="35">
        <f t="shared" si="0"/>
        <v>101.84744498294533</v>
      </c>
      <c r="H41" s="135"/>
      <c r="I41" s="136"/>
      <c r="J41" s="134"/>
    </row>
    <row r="42" spans="1:10" ht="15.75">
      <c r="A42" s="30"/>
      <c r="B42" s="31" t="s">
        <v>14</v>
      </c>
      <c r="C42" s="36" t="s">
        <v>65</v>
      </c>
      <c r="D42" s="32">
        <v>192000</v>
      </c>
      <c r="E42" s="33">
        <v>129097</v>
      </c>
      <c r="F42" s="34">
        <f>9123.42+52621.6</f>
        <v>61745.02</v>
      </c>
      <c r="G42" s="35">
        <f t="shared" si="0"/>
        <v>47.828392604010936</v>
      </c>
      <c r="H42" s="135"/>
      <c r="I42" s="136"/>
      <c r="J42" s="136"/>
    </row>
    <row r="43" spans="1:10" ht="15.75">
      <c r="A43" s="30"/>
      <c r="B43" s="31" t="s">
        <v>14</v>
      </c>
      <c r="C43" s="36" t="s">
        <v>66</v>
      </c>
      <c r="D43" s="32">
        <v>0</v>
      </c>
      <c r="E43" s="33">
        <v>117200</v>
      </c>
      <c r="F43" s="34">
        <v>83939.88</v>
      </c>
      <c r="G43" s="35">
        <f>F43*100/E43</f>
        <v>71.62105802047782</v>
      </c>
      <c r="H43" s="136"/>
      <c r="I43" s="136"/>
      <c r="J43" s="136"/>
    </row>
    <row r="44" spans="1:10" ht="15.75">
      <c r="A44" s="49"/>
      <c r="B44" s="31" t="s">
        <v>67</v>
      </c>
      <c r="C44" s="36" t="s">
        <v>68</v>
      </c>
      <c r="D44" s="32">
        <v>50699</v>
      </c>
      <c r="E44" s="33">
        <v>79950</v>
      </c>
      <c r="F44" s="34">
        <v>70865.35</v>
      </c>
      <c r="G44" s="35">
        <f t="shared" si="0"/>
        <v>88.6370856785491</v>
      </c>
      <c r="H44" s="136"/>
      <c r="I44" s="136"/>
      <c r="J44" s="136"/>
    </row>
    <row r="45" spans="1:10" ht="15.75">
      <c r="A45" s="30"/>
      <c r="B45" s="31" t="s">
        <v>69</v>
      </c>
      <c r="C45" s="36" t="s">
        <v>70</v>
      </c>
      <c r="D45" s="32">
        <v>5135</v>
      </c>
      <c r="E45" s="33">
        <v>7635</v>
      </c>
      <c r="F45" s="34">
        <v>3815.95</v>
      </c>
      <c r="G45" s="35">
        <f t="shared" si="0"/>
        <v>49.97969875573019</v>
      </c>
      <c r="H45" s="136"/>
      <c r="I45" s="136"/>
      <c r="J45" s="136"/>
    </row>
    <row r="46" spans="1:10" ht="15.75">
      <c r="A46" s="46" t="s">
        <v>71</v>
      </c>
      <c r="B46" s="40"/>
      <c r="C46" s="41" t="s">
        <v>72</v>
      </c>
      <c r="D46" s="42">
        <f>SUM(D47:D52)</f>
        <v>632977</v>
      </c>
      <c r="E46" s="43">
        <f>SUM(E47:E52)</f>
        <v>624446</v>
      </c>
      <c r="F46" s="44">
        <f>SUM(F47:F52)</f>
        <v>550173.6900000001</v>
      </c>
      <c r="G46" s="45">
        <f t="shared" si="0"/>
        <v>88.10588745864335</v>
      </c>
      <c r="H46" s="136"/>
      <c r="I46" s="136"/>
      <c r="J46" s="136"/>
    </row>
    <row r="47" spans="1:10" ht="15.75">
      <c r="A47" s="30"/>
      <c r="B47" s="31" t="s">
        <v>73</v>
      </c>
      <c r="C47" s="36" t="s">
        <v>74</v>
      </c>
      <c r="D47" s="32">
        <v>98979</v>
      </c>
      <c r="E47" s="33">
        <v>97801</v>
      </c>
      <c r="F47" s="34">
        <v>83246.76</v>
      </c>
      <c r="G47" s="35">
        <f t="shared" si="0"/>
        <v>85.11851617059129</v>
      </c>
      <c r="H47" s="136"/>
      <c r="I47" s="136"/>
      <c r="J47" s="134"/>
    </row>
    <row r="48" spans="1:10" ht="15.75">
      <c r="A48" s="30"/>
      <c r="B48" s="31" t="s">
        <v>75</v>
      </c>
      <c r="C48" s="36" t="s">
        <v>76</v>
      </c>
      <c r="D48" s="32">
        <v>219840</v>
      </c>
      <c r="E48" s="33">
        <v>224840</v>
      </c>
      <c r="F48" s="34">
        <v>179360.49</v>
      </c>
      <c r="G48" s="35">
        <f t="shared" si="0"/>
        <v>79.77250044476072</v>
      </c>
      <c r="H48" s="136"/>
      <c r="I48" s="136"/>
      <c r="J48" s="136"/>
    </row>
    <row r="49" spans="1:10" ht="15.75">
      <c r="A49" s="30"/>
      <c r="B49" s="31" t="s">
        <v>75</v>
      </c>
      <c r="C49" s="36" t="s">
        <v>77</v>
      </c>
      <c r="D49" s="32">
        <v>212160</v>
      </c>
      <c r="E49" s="33">
        <v>194572</v>
      </c>
      <c r="F49" s="34">
        <v>186567.76</v>
      </c>
      <c r="G49" s="35">
        <f t="shared" si="0"/>
        <v>95.88623234586683</v>
      </c>
      <c r="H49" s="136"/>
      <c r="I49" s="136"/>
      <c r="J49" s="136"/>
    </row>
    <row r="50" spans="1:10" ht="15.75">
      <c r="A50" s="30"/>
      <c r="B50" s="31" t="s">
        <v>78</v>
      </c>
      <c r="C50" s="36" t="s">
        <v>79</v>
      </c>
      <c r="D50" s="32">
        <v>84230</v>
      </c>
      <c r="E50" s="33">
        <v>88390</v>
      </c>
      <c r="F50" s="34">
        <v>88389.16</v>
      </c>
      <c r="G50" s="35">
        <f t="shared" si="0"/>
        <v>99.99904966625184</v>
      </c>
      <c r="H50" s="136"/>
      <c r="I50" s="136"/>
      <c r="J50" s="134"/>
    </row>
    <row r="51" spans="1:10" ht="15.75">
      <c r="A51" s="30"/>
      <c r="B51" s="31" t="s">
        <v>80</v>
      </c>
      <c r="C51" s="36" t="s">
        <v>81</v>
      </c>
      <c r="D51" s="32">
        <v>800</v>
      </c>
      <c r="E51" s="33">
        <v>800</v>
      </c>
      <c r="F51" s="34">
        <v>0</v>
      </c>
      <c r="G51" s="35">
        <f t="shared" si="0"/>
        <v>0</v>
      </c>
      <c r="H51" s="136"/>
      <c r="I51" s="136"/>
      <c r="J51" s="136"/>
    </row>
    <row r="52" spans="1:10" ht="16.5" thickBot="1">
      <c r="A52" s="50"/>
      <c r="B52" s="51" t="s">
        <v>82</v>
      </c>
      <c r="C52" s="52" t="s">
        <v>83</v>
      </c>
      <c r="D52" s="53">
        <v>16968</v>
      </c>
      <c r="E52" s="137">
        <v>18043</v>
      </c>
      <c r="F52" s="54">
        <v>12609.52</v>
      </c>
      <c r="G52" s="55">
        <f t="shared" si="0"/>
        <v>69.88593914537493</v>
      </c>
      <c r="H52" s="136"/>
      <c r="I52" s="136"/>
      <c r="J52" s="134"/>
    </row>
    <row r="53" spans="1:10" ht="17.25" thickBot="1" thickTop="1">
      <c r="A53" s="56" t="s">
        <v>84</v>
      </c>
      <c r="B53" s="18" t="s">
        <v>85</v>
      </c>
      <c r="C53" s="57"/>
      <c r="D53" s="20">
        <f>D54+D56+D59+D61+J64+D64</f>
        <v>2558109</v>
      </c>
      <c r="E53" s="20">
        <f>E54+E56+E59+E61+K64+E64</f>
        <v>1516798</v>
      </c>
      <c r="F53" s="21">
        <f>F54+F56+F59+F61+M64+F64</f>
        <v>147621.25</v>
      </c>
      <c r="G53" s="22">
        <f t="shared" si="0"/>
        <v>9.73242646680705</v>
      </c>
      <c r="H53" s="136"/>
      <c r="I53" s="136"/>
      <c r="J53" s="136"/>
    </row>
    <row r="54" spans="1:10" ht="16.5" thickTop="1">
      <c r="A54" s="23" t="s">
        <v>10</v>
      </c>
      <c r="B54" s="24"/>
      <c r="C54" s="58" t="s">
        <v>11</v>
      </c>
      <c r="D54" s="59">
        <v>58300</v>
      </c>
      <c r="E54" s="60">
        <f>E55</f>
        <v>34929</v>
      </c>
      <c r="F54" s="61">
        <f>SUM(F55)</f>
        <v>1848.36</v>
      </c>
      <c r="G54" s="62">
        <f t="shared" si="0"/>
        <v>5.29176329124796</v>
      </c>
      <c r="H54" s="136"/>
      <c r="I54" s="136"/>
      <c r="J54" s="136"/>
    </row>
    <row r="55" spans="1:10" ht="15.75">
      <c r="A55" s="63"/>
      <c r="B55" s="31" t="s">
        <v>12</v>
      </c>
      <c r="C55" s="52" t="s">
        <v>86</v>
      </c>
      <c r="D55" s="64">
        <v>58300</v>
      </c>
      <c r="E55" s="65">
        <v>34929</v>
      </c>
      <c r="F55" s="66">
        <v>1848.36</v>
      </c>
      <c r="G55" s="35">
        <f t="shared" si="0"/>
        <v>5.29176329124796</v>
      </c>
      <c r="H55" s="136"/>
      <c r="I55" s="136"/>
      <c r="J55" s="136"/>
    </row>
    <row r="56" spans="1:10" ht="15.75">
      <c r="A56" s="67" t="s">
        <v>31</v>
      </c>
      <c r="B56" s="40"/>
      <c r="C56" s="68" t="s">
        <v>32</v>
      </c>
      <c r="D56" s="69">
        <f>SUM(D57:D58)</f>
        <v>1509510</v>
      </c>
      <c r="E56" s="70">
        <f>SUM(E57:E58)</f>
        <v>611570</v>
      </c>
      <c r="F56" s="71">
        <f>SUM(F57:F58)</f>
        <v>95557.08</v>
      </c>
      <c r="G56" s="45">
        <f t="shared" si="0"/>
        <v>15.624880226302794</v>
      </c>
      <c r="H56" s="136"/>
      <c r="I56" s="136"/>
      <c r="J56" s="136"/>
    </row>
    <row r="57" spans="1:10" ht="15.75">
      <c r="A57" s="30"/>
      <c r="B57" s="31" t="s">
        <v>33</v>
      </c>
      <c r="C57" s="36" t="s">
        <v>87</v>
      </c>
      <c r="D57" s="32">
        <v>834290</v>
      </c>
      <c r="E57" s="33">
        <v>130700</v>
      </c>
      <c r="F57" s="34">
        <v>8980</v>
      </c>
      <c r="G57" s="35">
        <f t="shared" si="0"/>
        <v>6.870696250956389</v>
      </c>
      <c r="H57" s="136"/>
      <c r="I57" s="136"/>
      <c r="J57" s="136"/>
    </row>
    <row r="58" spans="1:10" ht="15.75">
      <c r="A58" s="30"/>
      <c r="B58" s="31" t="s">
        <v>36</v>
      </c>
      <c r="C58" s="72" t="s">
        <v>88</v>
      </c>
      <c r="D58" s="64">
        <v>675220</v>
      </c>
      <c r="E58" s="65">
        <v>480870</v>
      </c>
      <c r="F58" s="34">
        <v>86577.08</v>
      </c>
      <c r="G58" s="35">
        <f t="shared" si="0"/>
        <v>18.00425894732464</v>
      </c>
      <c r="H58" s="136"/>
      <c r="I58" s="136"/>
      <c r="J58" s="136"/>
    </row>
    <row r="59" spans="1:10" ht="15.75">
      <c r="A59" s="39" t="s">
        <v>38</v>
      </c>
      <c r="B59" s="40"/>
      <c r="C59" s="41" t="s">
        <v>39</v>
      </c>
      <c r="D59" s="42">
        <f>SUM(D60)</f>
        <v>0</v>
      </c>
      <c r="E59" s="43">
        <f>SUM(E60)</f>
        <v>0</v>
      </c>
      <c r="F59" s="44">
        <f>SUM(F60)</f>
        <v>0</v>
      </c>
      <c r="G59" s="45">
        <v>0</v>
      </c>
      <c r="H59" s="136"/>
      <c r="I59" s="136"/>
      <c r="J59" s="136"/>
    </row>
    <row r="60" spans="1:10" ht="15.75">
      <c r="A60" s="30"/>
      <c r="B60" s="31" t="s">
        <v>40</v>
      </c>
      <c r="C60" s="36" t="s">
        <v>89</v>
      </c>
      <c r="D60" s="32">
        <v>0</v>
      </c>
      <c r="E60" s="33">
        <v>0</v>
      </c>
      <c r="F60" s="34">
        <v>0</v>
      </c>
      <c r="G60" s="35">
        <v>0</v>
      </c>
      <c r="H60" s="136"/>
      <c r="I60" s="136"/>
      <c r="J60" s="136"/>
    </row>
    <row r="61" spans="1:10" ht="15.75">
      <c r="A61" s="39" t="s">
        <v>45</v>
      </c>
      <c r="B61" s="40"/>
      <c r="C61" s="41" t="s">
        <v>46</v>
      </c>
      <c r="D61" s="42">
        <f>SUM(D62:D63)</f>
        <v>156420</v>
      </c>
      <c r="E61" s="43">
        <f>SUM(E62:E63)</f>
        <v>36420</v>
      </c>
      <c r="F61" s="44">
        <f>SUM(F62:F63)</f>
        <v>13464</v>
      </c>
      <c r="G61" s="45">
        <f t="shared" si="0"/>
        <v>36.968698517298186</v>
      </c>
      <c r="H61" s="136"/>
      <c r="I61" s="136"/>
      <c r="J61" s="136"/>
    </row>
    <row r="62" spans="1:10" ht="15.75">
      <c r="A62" s="39"/>
      <c r="B62" s="31" t="s">
        <v>40</v>
      </c>
      <c r="C62" s="36" t="s">
        <v>90</v>
      </c>
      <c r="D62" s="32">
        <v>0</v>
      </c>
      <c r="E62" s="33">
        <v>0</v>
      </c>
      <c r="F62" s="34">
        <v>0</v>
      </c>
      <c r="G62" s="35">
        <v>0</v>
      </c>
      <c r="H62" s="136"/>
      <c r="I62" s="136"/>
      <c r="J62" s="136"/>
    </row>
    <row r="63" spans="1:10" ht="15.75">
      <c r="A63" s="30"/>
      <c r="B63" s="31" t="s">
        <v>25</v>
      </c>
      <c r="C63" s="36" t="s">
        <v>91</v>
      </c>
      <c r="D63" s="32">
        <v>156420</v>
      </c>
      <c r="E63" s="33">
        <v>36420</v>
      </c>
      <c r="F63" s="34">
        <v>13464</v>
      </c>
      <c r="G63" s="35">
        <f t="shared" si="0"/>
        <v>36.968698517298186</v>
      </c>
      <c r="H63" s="136"/>
      <c r="I63" s="136"/>
      <c r="J63" s="136"/>
    </row>
    <row r="64" spans="1:10" ht="15.75">
      <c r="A64" s="73" t="s">
        <v>61</v>
      </c>
      <c r="B64" s="74"/>
      <c r="C64" s="75" t="s">
        <v>62</v>
      </c>
      <c r="D64" s="59">
        <f>D65+D66</f>
        <v>833879</v>
      </c>
      <c r="E64" s="60">
        <f>E65+E66</f>
        <v>833879</v>
      </c>
      <c r="F64" s="60">
        <f>F65+F66</f>
        <v>36751.81</v>
      </c>
      <c r="G64" s="45">
        <f t="shared" si="0"/>
        <v>4.407331279478198</v>
      </c>
      <c r="H64" s="136"/>
      <c r="I64" s="136"/>
      <c r="J64" s="136"/>
    </row>
    <row r="65" spans="1:10" ht="15.75">
      <c r="A65" s="39"/>
      <c r="B65" s="31" t="s">
        <v>14</v>
      </c>
      <c r="C65" s="38" t="s">
        <v>92</v>
      </c>
      <c r="D65" s="32">
        <v>663879</v>
      </c>
      <c r="E65" s="33">
        <v>663879</v>
      </c>
      <c r="F65" s="76">
        <v>9788.81</v>
      </c>
      <c r="G65" s="35">
        <f t="shared" si="0"/>
        <v>1.4744870676734767</v>
      </c>
      <c r="H65" s="136"/>
      <c r="I65" s="136"/>
      <c r="J65" s="136"/>
    </row>
    <row r="66" spans="1:10" ht="16.5" thickBot="1">
      <c r="A66" s="39"/>
      <c r="B66" s="31" t="s">
        <v>14</v>
      </c>
      <c r="C66" s="38" t="s">
        <v>93</v>
      </c>
      <c r="D66" s="32">
        <v>170000</v>
      </c>
      <c r="E66" s="33">
        <v>170000</v>
      </c>
      <c r="F66" s="76">
        <v>26963</v>
      </c>
      <c r="G66" s="35">
        <f t="shared" si="0"/>
        <v>15.860588235294118</v>
      </c>
      <c r="H66" s="136"/>
      <c r="I66" s="136"/>
      <c r="J66" s="136"/>
    </row>
    <row r="67" spans="1:10" ht="17.25" thickBot="1" thickTop="1">
      <c r="A67" s="77" t="s">
        <v>94</v>
      </c>
      <c r="B67" s="78"/>
      <c r="C67" s="79"/>
      <c r="D67" s="80">
        <f>SUM(D7+D53)</f>
        <v>16350100</v>
      </c>
      <c r="E67" s="81">
        <f>SUM(E7+E53)</f>
        <v>15959647</v>
      </c>
      <c r="F67" s="82">
        <f>SUM(F7+F53)</f>
        <v>14263790.629999997</v>
      </c>
      <c r="G67" s="83">
        <f t="shared" si="0"/>
        <v>89.37409849979763</v>
      </c>
      <c r="H67" s="136"/>
      <c r="I67" s="136"/>
      <c r="J67" s="136"/>
    </row>
    <row r="68" spans="5:10" ht="12.75">
      <c r="E68" s="84"/>
      <c r="F68" s="84"/>
      <c r="G68" s="84"/>
      <c r="H68" s="136"/>
      <c r="I68" s="136"/>
      <c r="J68" s="136"/>
    </row>
    <row r="69" spans="5:10" ht="12.75">
      <c r="E69" s="84"/>
      <c r="F69" s="84"/>
      <c r="G69" s="84"/>
      <c r="H69" s="136"/>
      <c r="I69" s="136"/>
      <c r="J69" s="136"/>
    </row>
    <row r="70" spans="5:10" ht="12.75">
      <c r="E70" s="84"/>
      <c r="F70" s="84"/>
      <c r="G70" s="84"/>
      <c r="H70" s="136"/>
      <c r="I70" s="136"/>
      <c r="J70" s="136"/>
    </row>
    <row r="71" spans="5:10" ht="12.75">
      <c r="E71" s="84"/>
      <c r="F71" s="84"/>
      <c r="G71" s="84"/>
      <c r="H71" s="136"/>
      <c r="I71" s="136"/>
      <c r="J71" s="136"/>
    </row>
    <row r="72" spans="5:10" ht="12.75">
      <c r="E72" s="84"/>
      <c r="F72" s="84"/>
      <c r="G72" s="84"/>
      <c r="H72" s="136"/>
      <c r="I72" s="136"/>
      <c r="J72" s="136"/>
    </row>
    <row r="73" spans="5:10" ht="12.75">
      <c r="E73" s="84"/>
      <c r="F73" s="84"/>
      <c r="G73" s="84"/>
      <c r="H73" s="136"/>
      <c r="I73" s="136"/>
      <c r="J73" s="136"/>
    </row>
    <row r="74" spans="5:10" ht="12.75">
      <c r="E74" s="84"/>
      <c r="F74" s="84"/>
      <c r="G74" s="84"/>
      <c r="H74" s="136"/>
      <c r="I74" s="136"/>
      <c r="J74" s="136"/>
    </row>
    <row r="75" spans="5:10" ht="12.75">
      <c r="E75" s="84"/>
      <c r="F75" s="84"/>
      <c r="G75" s="84"/>
      <c r="H75" s="136"/>
      <c r="I75" s="136"/>
      <c r="J75" s="136"/>
    </row>
    <row r="76" spans="5:7" ht="12.75">
      <c r="E76" s="84"/>
      <c r="F76" s="84"/>
      <c r="G76" s="84"/>
    </row>
    <row r="77" spans="5:7" ht="12.75">
      <c r="E77" s="84"/>
      <c r="F77" s="84"/>
      <c r="G77" s="84"/>
    </row>
    <row r="78" spans="5:7" ht="12.75">
      <c r="E78" s="84"/>
      <c r="F78" s="84"/>
      <c r="G78" s="84"/>
    </row>
    <row r="79" spans="5:7" ht="12.75">
      <c r="E79" s="84"/>
      <c r="F79" s="84"/>
      <c r="G79" s="84"/>
    </row>
    <row r="80" spans="5:7" ht="12.75">
      <c r="E80" s="84"/>
      <c r="F80" s="84"/>
      <c r="G80" s="84"/>
    </row>
    <row r="81" spans="5:7" ht="12.75">
      <c r="E81" s="84"/>
      <c r="F81" s="84"/>
      <c r="G81" s="84"/>
    </row>
  </sheetData>
  <mergeCells count="1">
    <mergeCell ref="A5:C5"/>
  </mergeCells>
  <printOptions/>
  <pageMargins left="0.75" right="0.75" top="1" bottom="1" header="0.4921259845" footer="0.492125984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40">
      <selection activeCell="C58" sqref="C58"/>
    </sheetView>
  </sheetViews>
  <sheetFormatPr defaultColWidth="9.140625" defaultRowHeight="12.75"/>
  <cols>
    <col min="1" max="1" width="9.421875" style="0" customWidth="1"/>
    <col min="2" max="2" width="8.421875" style="0" customWidth="1"/>
    <col min="3" max="3" width="48.7109375" style="0" customWidth="1"/>
    <col min="4" max="4" width="17.28125" style="0" customWidth="1"/>
    <col min="5" max="5" width="19.421875" style="0" customWidth="1"/>
    <col min="6" max="6" width="16.28125" style="0" customWidth="1"/>
    <col min="7" max="7" width="11.28125" style="0" customWidth="1"/>
  </cols>
  <sheetData>
    <row r="1" spans="1:4" ht="18.75">
      <c r="A1" s="1" t="s">
        <v>155</v>
      </c>
      <c r="B1" s="1"/>
      <c r="C1" s="1"/>
      <c r="D1" s="1"/>
    </row>
    <row r="2" ht="13.5" thickBot="1"/>
    <row r="3" spans="1:7" ht="15.75">
      <c r="A3" s="2"/>
      <c r="B3" s="85"/>
      <c r="C3" s="86"/>
      <c r="D3" s="5" t="s">
        <v>0</v>
      </c>
      <c r="E3" s="5" t="s">
        <v>95</v>
      </c>
      <c r="F3" s="5" t="s">
        <v>2</v>
      </c>
      <c r="G3" s="87" t="s">
        <v>3</v>
      </c>
    </row>
    <row r="4" spans="1:7" ht="15.75">
      <c r="A4" s="141" t="s">
        <v>96</v>
      </c>
      <c r="B4" s="142"/>
      <c r="C4" s="142"/>
      <c r="D4" s="8" t="s">
        <v>5</v>
      </c>
      <c r="E4" s="8" t="s">
        <v>97</v>
      </c>
      <c r="F4" s="8" t="s">
        <v>154</v>
      </c>
      <c r="G4" s="88" t="s">
        <v>6</v>
      </c>
    </row>
    <row r="5" spans="1:7" ht="16.5" thickBot="1">
      <c r="A5" s="11"/>
      <c r="B5" s="89"/>
      <c r="C5" s="90" t="s">
        <v>7</v>
      </c>
      <c r="D5" s="14">
        <v>2011</v>
      </c>
      <c r="E5" s="14">
        <v>2011</v>
      </c>
      <c r="F5" s="8">
        <v>2011</v>
      </c>
      <c r="G5" s="91"/>
    </row>
    <row r="6" spans="1:7" ht="17.25" thickBot="1" thickTop="1">
      <c r="A6" s="92" t="s">
        <v>98</v>
      </c>
      <c r="B6" s="93"/>
      <c r="C6" s="94"/>
      <c r="D6" s="95">
        <f>SUM(D7+D9+D11+D19+D22+D36+D37+D38)</f>
        <v>13791991</v>
      </c>
      <c r="E6" s="20">
        <f>SUM(E7+E9+E11+E19+E22+E36+E37+E38)</f>
        <v>14442849</v>
      </c>
      <c r="F6" s="21">
        <f>F7+F9+F11+F19+F22+F36+F37+F38</f>
        <v>14308661.7</v>
      </c>
      <c r="G6" s="96">
        <f aca="true" t="shared" si="0" ref="G6:G24">F6*100/E6</f>
        <v>99.07090837825695</v>
      </c>
    </row>
    <row r="7" spans="1:7" ht="16.5" thickTop="1">
      <c r="A7" s="97"/>
      <c r="B7" s="98">
        <v>110</v>
      </c>
      <c r="C7" s="99" t="s">
        <v>99</v>
      </c>
      <c r="D7" s="26">
        <f>SUM(D8:D8)</f>
        <v>4350000</v>
      </c>
      <c r="E7" s="27">
        <f>SUM(E8:E8)</f>
        <v>4426150</v>
      </c>
      <c r="F7" s="28">
        <f>SUM(F8:F8)</f>
        <v>4369837</v>
      </c>
      <c r="G7" s="100">
        <f t="shared" si="0"/>
        <v>98.72772047942343</v>
      </c>
    </row>
    <row r="8" spans="1:7" ht="15.75">
      <c r="A8" s="101"/>
      <c r="B8" s="102">
        <v>111</v>
      </c>
      <c r="C8" s="36" t="s">
        <v>100</v>
      </c>
      <c r="D8" s="32">
        <v>4350000</v>
      </c>
      <c r="E8" s="33">
        <v>4426150</v>
      </c>
      <c r="F8" s="34">
        <v>4369837</v>
      </c>
      <c r="G8" s="103">
        <f t="shared" si="0"/>
        <v>98.72772047942343</v>
      </c>
    </row>
    <row r="9" spans="1:7" ht="15.75">
      <c r="A9" s="104"/>
      <c r="B9" s="105">
        <v>120</v>
      </c>
      <c r="C9" s="41" t="s">
        <v>101</v>
      </c>
      <c r="D9" s="42">
        <f>SUM(D10)</f>
        <v>2450000</v>
      </c>
      <c r="E9" s="43">
        <f>SUM(E10)</f>
        <v>2462475</v>
      </c>
      <c r="F9" s="44">
        <f>SUM(F10)</f>
        <v>2414351</v>
      </c>
      <c r="G9" s="106">
        <f t="shared" si="0"/>
        <v>98.04570604777713</v>
      </c>
    </row>
    <row r="10" spans="1:7" ht="15.75">
      <c r="A10" s="101"/>
      <c r="B10" s="102">
        <v>121</v>
      </c>
      <c r="C10" s="36" t="s">
        <v>102</v>
      </c>
      <c r="D10" s="32">
        <v>2450000</v>
      </c>
      <c r="E10" s="33">
        <v>2462475</v>
      </c>
      <c r="F10" s="34">
        <v>2414351</v>
      </c>
      <c r="G10" s="103">
        <f t="shared" si="0"/>
        <v>98.04570604777713</v>
      </c>
    </row>
    <row r="11" spans="1:7" ht="15.75">
      <c r="A11" s="104"/>
      <c r="B11" s="105">
        <v>130</v>
      </c>
      <c r="C11" s="41" t="s">
        <v>103</v>
      </c>
      <c r="D11" s="42">
        <f>SUM(D12+D18)</f>
        <v>499170</v>
      </c>
      <c r="E11" s="43">
        <f>SUM(E12+E18)</f>
        <v>556550</v>
      </c>
      <c r="F11" s="44">
        <f>SUM(F12+F18)</f>
        <v>526078.84</v>
      </c>
      <c r="G11" s="106">
        <f t="shared" si="0"/>
        <v>94.52499146527715</v>
      </c>
    </row>
    <row r="12" spans="1:7" ht="15.75">
      <c r="A12" s="101"/>
      <c r="B12" s="102">
        <v>133</v>
      </c>
      <c r="C12" s="36" t="s">
        <v>104</v>
      </c>
      <c r="D12" s="32">
        <f>SUM(D13:D17)</f>
        <v>498020</v>
      </c>
      <c r="E12" s="33">
        <f>SUM(E13:E17)</f>
        <v>499500</v>
      </c>
      <c r="F12" s="34">
        <f>SUM(F13:F17)</f>
        <v>469069.39</v>
      </c>
      <c r="G12" s="103">
        <f t="shared" si="0"/>
        <v>93.90778578578579</v>
      </c>
    </row>
    <row r="13" spans="1:7" ht="15.75">
      <c r="A13" s="101"/>
      <c r="B13" s="36"/>
      <c r="C13" s="36" t="s">
        <v>105</v>
      </c>
      <c r="D13" s="32">
        <v>42900</v>
      </c>
      <c r="E13" s="33">
        <v>42900</v>
      </c>
      <c r="F13" s="34">
        <v>45020.48</v>
      </c>
      <c r="G13" s="103">
        <f t="shared" si="0"/>
        <v>104.94284382284383</v>
      </c>
    </row>
    <row r="14" spans="1:7" ht="15.75">
      <c r="A14" s="101"/>
      <c r="B14" s="36"/>
      <c r="C14" s="36" t="s">
        <v>106</v>
      </c>
      <c r="D14" s="32">
        <v>1850</v>
      </c>
      <c r="E14" s="33">
        <v>1850</v>
      </c>
      <c r="F14" s="34">
        <v>1806.09</v>
      </c>
      <c r="G14" s="103">
        <f t="shared" si="0"/>
        <v>97.62648648648648</v>
      </c>
    </row>
    <row r="15" spans="1:7" ht="15.75">
      <c r="A15" s="101"/>
      <c r="B15" s="36"/>
      <c r="C15" s="36" t="s">
        <v>107</v>
      </c>
      <c r="D15" s="32">
        <v>6970</v>
      </c>
      <c r="E15" s="33">
        <v>8450</v>
      </c>
      <c r="F15" s="34">
        <v>8345.58</v>
      </c>
      <c r="G15" s="103">
        <f t="shared" si="0"/>
        <v>98.76426035502959</v>
      </c>
    </row>
    <row r="16" spans="1:7" ht="15.75">
      <c r="A16" s="101"/>
      <c r="B16" s="36"/>
      <c r="C16" s="36" t="s">
        <v>108</v>
      </c>
      <c r="D16" s="32">
        <v>250400</v>
      </c>
      <c r="E16" s="33">
        <v>250400</v>
      </c>
      <c r="F16" s="34">
        <v>253640</v>
      </c>
      <c r="G16" s="103">
        <f t="shared" si="0"/>
        <v>101.29392971246007</v>
      </c>
    </row>
    <row r="17" spans="1:7" ht="15.75">
      <c r="A17" s="101"/>
      <c r="B17" s="36"/>
      <c r="C17" s="36" t="s">
        <v>109</v>
      </c>
      <c r="D17" s="32">
        <v>195900</v>
      </c>
      <c r="E17" s="33">
        <v>195900</v>
      </c>
      <c r="F17" s="34">
        <v>160257.24</v>
      </c>
      <c r="G17" s="103">
        <f t="shared" si="0"/>
        <v>81.80563552833078</v>
      </c>
    </row>
    <row r="18" spans="1:7" ht="15.75">
      <c r="A18" s="101"/>
      <c r="B18" s="102">
        <v>139002</v>
      </c>
      <c r="C18" s="36" t="s">
        <v>110</v>
      </c>
      <c r="D18" s="32">
        <v>1150</v>
      </c>
      <c r="E18" s="33">
        <v>57050</v>
      </c>
      <c r="F18" s="34">
        <v>57009.45</v>
      </c>
      <c r="G18" s="103">
        <f t="shared" si="0"/>
        <v>99.92892199824715</v>
      </c>
    </row>
    <row r="19" spans="1:7" ht="15.75">
      <c r="A19" s="104"/>
      <c r="B19" s="105">
        <v>210</v>
      </c>
      <c r="C19" s="41" t="s">
        <v>111</v>
      </c>
      <c r="D19" s="43">
        <f>D20+D21</f>
        <v>1209307</v>
      </c>
      <c r="E19" s="43">
        <f>E20+E21</f>
        <v>1200000</v>
      </c>
      <c r="F19" s="44">
        <f>F20+F21</f>
        <v>1014579.97</v>
      </c>
      <c r="G19" s="106">
        <f t="shared" si="0"/>
        <v>84.54833083333334</v>
      </c>
    </row>
    <row r="20" spans="1:7" ht="15.75">
      <c r="A20" s="104"/>
      <c r="B20" s="102">
        <v>211</v>
      </c>
      <c r="C20" s="36" t="s">
        <v>112</v>
      </c>
      <c r="D20" s="33">
        <v>15000</v>
      </c>
      <c r="E20" s="33">
        <v>15000</v>
      </c>
      <c r="F20" s="34">
        <v>0</v>
      </c>
      <c r="G20" s="103">
        <f t="shared" si="0"/>
        <v>0</v>
      </c>
    </row>
    <row r="21" spans="1:7" ht="15.75">
      <c r="A21" s="101"/>
      <c r="B21" s="102">
        <v>212</v>
      </c>
      <c r="C21" s="36" t="s">
        <v>111</v>
      </c>
      <c r="D21" s="32">
        <v>1194307</v>
      </c>
      <c r="E21" s="33">
        <v>1185000</v>
      </c>
      <c r="F21" s="34">
        <f>732177.59+282402.38</f>
        <v>1014579.97</v>
      </c>
      <c r="G21" s="103">
        <f t="shared" si="0"/>
        <v>85.61856286919831</v>
      </c>
    </row>
    <row r="22" spans="1:7" ht="15.75">
      <c r="A22" s="104"/>
      <c r="B22" s="105">
        <v>220</v>
      </c>
      <c r="C22" s="41" t="s">
        <v>113</v>
      </c>
      <c r="D22" s="43">
        <f>SUM(D23+D24+D25)</f>
        <v>2019056</v>
      </c>
      <c r="E22" s="43">
        <f>SUM(E23+E24+E25)</f>
        <v>2147620</v>
      </c>
      <c r="F22" s="44">
        <f>SUM(F23+F24+F25)</f>
        <v>2231611.2199999997</v>
      </c>
      <c r="G22" s="106">
        <f t="shared" si="0"/>
        <v>103.91089764483473</v>
      </c>
    </row>
    <row r="23" spans="1:7" ht="15.75">
      <c r="A23" s="101"/>
      <c r="B23" s="102">
        <v>221</v>
      </c>
      <c r="C23" s="36" t="s">
        <v>114</v>
      </c>
      <c r="D23" s="32">
        <v>60000</v>
      </c>
      <c r="E23" s="33">
        <v>60000</v>
      </c>
      <c r="F23" s="34">
        <v>68630</v>
      </c>
      <c r="G23" s="103">
        <f t="shared" si="0"/>
        <v>114.38333333333334</v>
      </c>
    </row>
    <row r="24" spans="1:7" ht="15.75">
      <c r="A24" s="101"/>
      <c r="B24" s="102">
        <v>222</v>
      </c>
      <c r="C24" s="36" t="s">
        <v>115</v>
      </c>
      <c r="D24" s="32">
        <v>0</v>
      </c>
      <c r="E24" s="33">
        <v>97164</v>
      </c>
      <c r="F24" s="34">
        <v>140685.08</v>
      </c>
      <c r="G24" s="103">
        <f t="shared" si="0"/>
        <v>144.79136305627597</v>
      </c>
    </row>
    <row r="25" spans="1:7" ht="15.75">
      <c r="A25" s="101"/>
      <c r="B25" s="102">
        <v>223</v>
      </c>
      <c r="C25" s="36" t="s">
        <v>116</v>
      </c>
      <c r="D25" s="32">
        <f>SUM(D26:D35)</f>
        <v>1959056</v>
      </c>
      <c r="E25" s="33">
        <f>SUM(E26:E35)</f>
        <v>1990456</v>
      </c>
      <c r="F25" s="34">
        <f>SUM(F26:F35)</f>
        <v>2022296.14</v>
      </c>
      <c r="G25" s="103">
        <f aca="true" t="shared" si="1" ref="G25:G39">F25*100/E25</f>
        <v>101.59964048439151</v>
      </c>
    </row>
    <row r="26" spans="1:7" ht="15.75">
      <c r="A26" s="101"/>
      <c r="B26" s="102"/>
      <c r="C26" s="36" t="s">
        <v>117</v>
      </c>
      <c r="D26" s="32">
        <v>89000</v>
      </c>
      <c r="E26" s="33">
        <v>89000</v>
      </c>
      <c r="F26" s="34">
        <v>95983.94</v>
      </c>
      <c r="G26" s="103">
        <f t="shared" si="1"/>
        <v>107.84712359550562</v>
      </c>
    </row>
    <row r="27" spans="1:7" ht="15.75">
      <c r="A27" s="101"/>
      <c r="B27" s="102"/>
      <c r="C27" s="36" t="s">
        <v>118</v>
      </c>
      <c r="D27" s="33">
        <v>293476</v>
      </c>
      <c r="E27" s="33">
        <v>293476</v>
      </c>
      <c r="F27" s="34">
        <v>291368.66</v>
      </c>
      <c r="G27" s="103">
        <f t="shared" si="1"/>
        <v>99.28193787566954</v>
      </c>
    </row>
    <row r="28" spans="1:7" ht="15.75">
      <c r="A28" s="101"/>
      <c r="B28" s="102"/>
      <c r="C28" s="36" t="s">
        <v>119</v>
      </c>
      <c r="D28" s="32">
        <v>120000</v>
      </c>
      <c r="E28" s="33">
        <v>120000</v>
      </c>
      <c r="F28" s="34">
        <f>12459.11+31965.7+14578.48+5384.68+7225.18+31835.94+536.24+13284.74</f>
        <v>117270.07</v>
      </c>
      <c r="G28" s="103">
        <f t="shared" si="1"/>
        <v>97.72505833333334</v>
      </c>
    </row>
    <row r="29" spans="1:7" ht="15.75">
      <c r="A29" s="101"/>
      <c r="B29" s="102"/>
      <c r="C29" s="36" t="s">
        <v>120</v>
      </c>
      <c r="D29" s="32">
        <v>28000</v>
      </c>
      <c r="E29" s="33">
        <v>28000</v>
      </c>
      <c r="F29" s="34">
        <v>27563.54</v>
      </c>
      <c r="G29" s="103">
        <f t="shared" si="1"/>
        <v>98.44121428571428</v>
      </c>
    </row>
    <row r="30" spans="1:7" ht="15.75">
      <c r="A30" s="101"/>
      <c r="B30" s="102"/>
      <c r="C30" s="36" t="s">
        <v>53</v>
      </c>
      <c r="D30" s="32">
        <v>4000</v>
      </c>
      <c r="E30" s="33">
        <v>4000</v>
      </c>
      <c r="F30" s="34">
        <v>3541.96</v>
      </c>
      <c r="G30" s="103">
        <f t="shared" si="1"/>
        <v>88.549</v>
      </c>
    </row>
    <row r="31" spans="1:7" ht="15.75">
      <c r="A31" s="101"/>
      <c r="B31" s="102"/>
      <c r="C31" s="36" t="s">
        <v>121</v>
      </c>
      <c r="D31" s="32">
        <v>9000</v>
      </c>
      <c r="E31" s="33">
        <v>40400</v>
      </c>
      <c r="F31" s="34">
        <v>45739.73</v>
      </c>
      <c r="G31" s="103">
        <f t="shared" si="1"/>
        <v>113.21715346534654</v>
      </c>
    </row>
    <row r="32" spans="1:7" ht="15.75">
      <c r="A32" s="101"/>
      <c r="B32" s="102"/>
      <c r="C32" s="36" t="s">
        <v>122</v>
      </c>
      <c r="D32" s="32">
        <v>1228080</v>
      </c>
      <c r="E32" s="33">
        <v>1228080</v>
      </c>
      <c r="F32" s="34">
        <v>1245239.59</v>
      </c>
      <c r="G32" s="103">
        <f t="shared" si="1"/>
        <v>101.39726972184224</v>
      </c>
    </row>
    <row r="33" spans="1:7" ht="15.75">
      <c r="A33" s="101"/>
      <c r="B33" s="102"/>
      <c r="C33" s="36" t="s">
        <v>123</v>
      </c>
      <c r="D33" s="32">
        <v>160000</v>
      </c>
      <c r="E33" s="33">
        <v>160000</v>
      </c>
      <c r="F33" s="34">
        <v>162259.53</v>
      </c>
      <c r="G33" s="103">
        <f t="shared" si="1"/>
        <v>101.41220625</v>
      </c>
    </row>
    <row r="34" spans="1:7" ht="15.75">
      <c r="A34" s="101"/>
      <c r="B34" s="102"/>
      <c r="C34" s="36" t="s">
        <v>124</v>
      </c>
      <c r="D34" s="32">
        <v>14000</v>
      </c>
      <c r="E34" s="33">
        <v>14000</v>
      </c>
      <c r="F34" s="34">
        <v>13816.93</v>
      </c>
      <c r="G34" s="103">
        <f t="shared" si="1"/>
        <v>98.69235714285715</v>
      </c>
    </row>
    <row r="35" spans="1:7" ht="15.75">
      <c r="A35" s="101"/>
      <c r="B35" s="102"/>
      <c r="C35" s="36" t="s">
        <v>125</v>
      </c>
      <c r="D35" s="32">
        <v>13500</v>
      </c>
      <c r="E35" s="33">
        <v>13500</v>
      </c>
      <c r="F35" s="34">
        <f>16018.5+64.18+1.45+3419.33+8.73</f>
        <v>19512.19</v>
      </c>
      <c r="G35" s="103">
        <f t="shared" si="1"/>
        <v>144.53474074074072</v>
      </c>
    </row>
    <row r="36" spans="1:7" ht="15.75">
      <c r="A36" s="104"/>
      <c r="B36" s="105">
        <v>240</v>
      </c>
      <c r="C36" s="41" t="s">
        <v>126</v>
      </c>
      <c r="D36" s="42">
        <v>46000</v>
      </c>
      <c r="E36" s="43">
        <v>46000</v>
      </c>
      <c r="F36" s="44">
        <f>35312.91+23.08</f>
        <v>35335.990000000005</v>
      </c>
      <c r="G36" s="106">
        <f t="shared" si="1"/>
        <v>76.8173695652174</v>
      </c>
    </row>
    <row r="37" spans="1:7" ht="15.75">
      <c r="A37" s="104"/>
      <c r="B37" s="105">
        <v>290</v>
      </c>
      <c r="C37" s="41" t="s">
        <v>127</v>
      </c>
      <c r="D37" s="42">
        <v>150000</v>
      </c>
      <c r="E37" s="43">
        <f>163786+1005</f>
        <v>164791</v>
      </c>
      <c r="F37" s="44">
        <f>43105.36+160603.62</f>
        <v>203708.97999999998</v>
      </c>
      <c r="G37" s="106">
        <f t="shared" si="1"/>
        <v>123.61656886601817</v>
      </c>
    </row>
    <row r="38" spans="1:7" ht="15.75">
      <c r="A38" s="104"/>
      <c r="B38" s="105">
        <v>310</v>
      </c>
      <c r="C38" s="41" t="s">
        <v>128</v>
      </c>
      <c r="D38" s="42">
        <f>SUM(D39:D40)</f>
        <v>3068458</v>
      </c>
      <c r="E38" s="43">
        <f>SUM(E39:E40)</f>
        <v>3439263</v>
      </c>
      <c r="F38" s="44">
        <f>F39+F40</f>
        <v>3513158.6999999997</v>
      </c>
      <c r="G38" s="106">
        <f t="shared" si="1"/>
        <v>102.1485911371128</v>
      </c>
    </row>
    <row r="39" spans="1:7" ht="15.75">
      <c r="A39" s="101"/>
      <c r="B39" s="102">
        <v>311</v>
      </c>
      <c r="C39" s="36" t="s">
        <v>129</v>
      </c>
      <c r="D39" s="32">
        <v>0</v>
      </c>
      <c r="E39" s="33">
        <v>88500</v>
      </c>
      <c r="F39" s="34">
        <f>102762.11+59635.98</f>
        <v>162398.09</v>
      </c>
      <c r="G39" s="103">
        <f t="shared" si="1"/>
        <v>183.50066666666666</v>
      </c>
    </row>
    <row r="40" spans="1:7" ht="15.75">
      <c r="A40" s="101"/>
      <c r="B40" s="102">
        <v>312</v>
      </c>
      <c r="C40" s="36" t="s">
        <v>130</v>
      </c>
      <c r="D40" s="32">
        <f>SUM(D41:D52)</f>
        <v>3068458</v>
      </c>
      <c r="E40" s="33">
        <f>SUM(E41:E52)</f>
        <v>3350763</v>
      </c>
      <c r="F40" s="34">
        <f>SUM(F41:F52)</f>
        <v>3350760.61</v>
      </c>
      <c r="G40" s="103">
        <f aca="true" t="shared" si="2" ref="G40:G55">F40*100/E40</f>
        <v>99.99992867296194</v>
      </c>
    </row>
    <row r="41" spans="1:7" ht="15.75">
      <c r="A41" s="101"/>
      <c r="B41" s="102"/>
      <c r="C41" s="36" t="s">
        <v>131</v>
      </c>
      <c r="D41" s="32">
        <v>91290</v>
      </c>
      <c r="E41" s="33">
        <v>91290</v>
      </c>
      <c r="F41" s="34">
        <v>91290.07</v>
      </c>
      <c r="G41" s="103">
        <f t="shared" si="2"/>
        <v>100.00007667871618</v>
      </c>
    </row>
    <row r="42" spans="1:7" ht="15.75">
      <c r="A42" s="101"/>
      <c r="B42" s="102"/>
      <c r="C42" s="36" t="s">
        <v>132</v>
      </c>
      <c r="D42" s="32">
        <v>2831889</v>
      </c>
      <c r="E42" s="33">
        <v>2976701</v>
      </c>
      <c r="F42" s="34">
        <f>130341.98+2846359</f>
        <v>2976700.98</v>
      </c>
      <c r="G42" s="103">
        <f t="shared" si="2"/>
        <v>99.99999932811525</v>
      </c>
    </row>
    <row r="43" spans="1:7" ht="15.75">
      <c r="A43" s="101"/>
      <c r="B43" s="102"/>
      <c r="C43" s="36" t="s">
        <v>133</v>
      </c>
      <c r="D43" s="32">
        <v>34000</v>
      </c>
      <c r="E43" s="33">
        <v>35134</v>
      </c>
      <c r="F43" s="34">
        <v>35133.54</v>
      </c>
      <c r="G43" s="103">
        <f t="shared" si="2"/>
        <v>99.99869072693117</v>
      </c>
    </row>
    <row r="44" spans="1:7" ht="15.75">
      <c r="A44" s="101"/>
      <c r="B44" s="102"/>
      <c r="C44" s="36" t="s">
        <v>134</v>
      </c>
      <c r="D44" s="32">
        <v>800</v>
      </c>
      <c r="E44" s="33">
        <v>1123</v>
      </c>
      <c r="F44" s="34">
        <v>1122.25</v>
      </c>
      <c r="G44" s="103">
        <f t="shared" si="2"/>
        <v>99.93321460373998</v>
      </c>
    </row>
    <row r="45" spans="1:7" ht="15.75">
      <c r="A45" s="101"/>
      <c r="B45" s="102"/>
      <c r="C45" s="36" t="s">
        <v>135</v>
      </c>
      <c r="D45" s="32">
        <v>30000</v>
      </c>
      <c r="E45" s="33">
        <v>24575</v>
      </c>
      <c r="F45" s="34">
        <v>24575</v>
      </c>
      <c r="G45" s="103">
        <f t="shared" si="2"/>
        <v>100</v>
      </c>
    </row>
    <row r="46" spans="1:7" ht="15.75">
      <c r="A46" s="101"/>
      <c r="B46" s="102"/>
      <c r="C46" s="36" t="s">
        <v>136</v>
      </c>
      <c r="D46" s="32">
        <v>12467</v>
      </c>
      <c r="E46" s="33">
        <v>12467</v>
      </c>
      <c r="F46" s="34">
        <v>12466.74</v>
      </c>
      <c r="G46" s="103">
        <f t="shared" si="2"/>
        <v>99.99791449426486</v>
      </c>
    </row>
    <row r="47" spans="1:7" ht="15.75">
      <c r="A47" s="101"/>
      <c r="B47" s="102"/>
      <c r="C47" s="36" t="s">
        <v>137</v>
      </c>
      <c r="D47" s="32">
        <v>3200</v>
      </c>
      <c r="E47" s="33">
        <v>3231</v>
      </c>
      <c r="F47" s="34">
        <v>3230.58</v>
      </c>
      <c r="G47" s="103">
        <f t="shared" si="2"/>
        <v>99.98700092850511</v>
      </c>
    </row>
    <row r="48" spans="1:7" ht="15.75">
      <c r="A48" s="101"/>
      <c r="B48" s="102"/>
      <c r="C48" s="36" t="s">
        <v>138</v>
      </c>
      <c r="D48" s="32">
        <v>13564</v>
      </c>
      <c r="E48" s="33">
        <v>13564</v>
      </c>
      <c r="F48" s="34">
        <v>13563.96</v>
      </c>
      <c r="G48" s="103">
        <f t="shared" si="2"/>
        <v>99.9997051017399</v>
      </c>
    </row>
    <row r="49" spans="1:7" ht="15.75">
      <c r="A49" s="101"/>
      <c r="B49" s="102"/>
      <c r="C49" s="36" t="s">
        <v>139</v>
      </c>
      <c r="D49" s="32">
        <v>1430</v>
      </c>
      <c r="E49" s="33">
        <v>1442</v>
      </c>
      <c r="F49" s="34">
        <v>1441.78</v>
      </c>
      <c r="G49" s="103">
        <f t="shared" si="2"/>
        <v>99.98474341192788</v>
      </c>
    </row>
    <row r="50" spans="1:7" ht="15.75">
      <c r="A50" s="101"/>
      <c r="B50" s="102"/>
      <c r="C50" s="36" t="s">
        <v>140</v>
      </c>
      <c r="D50" s="32">
        <v>15000</v>
      </c>
      <c r="E50" s="33">
        <v>16344</v>
      </c>
      <c r="F50" s="34">
        <v>16344</v>
      </c>
      <c r="G50" s="107">
        <f t="shared" si="2"/>
        <v>100</v>
      </c>
    </row>
    <row r="51" spans="1:7" ht="15.75">
      <c r="A51" s="101"/>
      <c r="B51" s="102"/>
      <c r="C51" s="36" t="s">
        <v>156</v>
      </c>
      <c r="D51" s="32">
        <v>0</v>
      </c>
      <c r="E51" s="33">
        <v>137200</v>
      </c>
      <c r="F51" s="34">
        <v>137200</v>
      </c>
      <c r="G51" s="107">
        <f t="shared" si="2"/>
        <v>100</v>
      </c>
    </row>
    <row r="52" spans="1:7" ht="16.5" thickBot="1">
      <c r="A52" s="101"/>
      <c r="B52" s="102"/>
      <c r="C52" s="36" t="s">
        <v>141</v>
      </c>
      <c r="D52" s="32">
        <v>34818</v>
      </c>
      <c r="E52" s="33">
        <v>37692</v>
      </c>
      <c r="F52" s="34">
        <v>37691.71</v>
      </c>
      <c r="G52" s="108">
        <f t="shared" si="2"/>
        <v>99.99923060596413</v>
      </c>
    </row>
    <row r="53" spans="1:7" ht="17.25" thickBot="1" thickTop="1">
      <c r="A53" s="92" t="s">
        <v>142</v>
      </c>
      <c r="B53" s="109"/>
      <c r="C53" s="94"/>
      <c r="D53" s="20">
        <f>SUM(D54+D57)</f>
        <v>1118551</v>
      </c>
      <c r="E53" s="20">
        <f>SUM(E54+E57)</f>
        <v>109750</v>
      </c>
      <c r="F53" s="21">
        <f>SUM(F54+F57)</f>
        <v>104137.87</v>
      </c>
      <c r="G53" s="16">
        <f t="shared" si="2"/>
        <v>94.88644191343964</v>
      </c>
    </row>
    <row r="54" spans="1:7" ht="16.5" thickTop="1">
      <c r="A54" s="97"/>
      <c r="B54" s="98">
        <v>230</v>
      </c>
      <c r="C54" s="110" t="s">
        <v>143</v>
      </c>
      <c r="D54" s="26">
        <f>SUM(D55:D56)</f>
        <v>100000</v>
      </c>
      <c r="E54" s="27">
        <f>SUM(E55:E56)</f>
        <v>109750</v>
      </c>
      <c r="F54" s="28">
        <f>SUM(F55:F56)</f>
        <v>104137.87</v>
      </c>
      <c r="G54" s="100">
        <f t="shared" si="2"/>
        <v>94.88644191343964</v>
      </c>
    </row>
    <row r="55" spans="1:7" ht="15.75">
      <c r="A55" s="104"/>
      <c r="B55" s="102">
        <v>231</v>
      </c>
      <c r="C55" s="36" t="s">
        <v>144</v>
      </c>
      <c r="D55" s="32">
        <v>0</v>
      </c>
      <c r="E55" s="33">
        <v>9750</v>
      </c>
      <c r="F55" s="34">
        <v>9918.87</v>
      </c>
      <c r="G55" s="103">
        <f t="shared" si="2"/>
        <v>101.73200000000001</v>
      </c>
    </row>
    <row r="56" spans="1:7" ht="15.75">
      <c r="A56" s="101"/>
      <c r="B56" s="102">
        <v>233</v>
      </c>
      <c r="C56" s="36" t="s">
        <v>145</v>
      </c>
      <c r="D56" s="32">
        <v>100000</v>
      </c>
      <c r="E56" s="33">
        <v>100000</v>
      </c>
      <c r="F56" s="34">
        <v>94219</v>
      </c>
      <c r="G56" s="103">
        <f>F56*100/E56</f>
        <v>94.219</v>
      </c>
    </row>
    <row r="57" spans="1:7" ht="15.75">
      <c r="A57" s="101"/>
      <c r="B57" s="102">
        <v>320</v>
      </c>
      <c r="C57" s="111" t="s">
        <v>146</v>
      </c>
      <c r="D57" s="32">
        <f>D58+D59</f>
        <v>1018551</v>
      </c>
      <c r="E57" s="33">
        <f>E58+E59</f>
        <v>0</v>
      </c>
      <c r="F57" s="34">
        <v>0</v>
      </c>
      <c r="G57" s="103">
        <v>0</v>
      </c>
    </row>
    <row r="58" spans="1:7" ht="15.75">
      <c r="A58" s="101"/>
      <c r="B58" s="102"/>
      <c r="C58" s="112" t="s">
        <v>157</v>
      </c>
      <c r="D58" s="32">
        <v>536075</v>
      </c>
      <c r="E58" s="33">
        <v>0</v>
      </c>
      <c r="F58" s="34">
        <v>0</v>
      </c>
      <c r="G58" s="103">
        <v>0</v>
      </c>
    </row>
    <row r="59" spans="1:7" ht="16.5" thickBot="1">
      <c r="A59" s="113"/>
      <c r="B59" s="114"/>
      <c r="C59" s="115" t="s">
        <v>147</v>
      </c>
      <c r="D59" s="116">
        <v>482476</v>
      </c>
      <c r="E59" s="117">
        <v>0</v>
      </c>
      <c r="F59" s="118">
        <v>0</v>
      </c>
      <c r="G59" s="119">
        <v>0</v>
      </c>
    </row>
    <row r="60" spans="1:7" ht="17.25" thickBot="1" thickTop="1">
      <c r="A60" s="92" t="s">
        <v>148</v>
      </c>
      <c r="B60" s="109"/>
      <c r="C60" s="94"/>
      <c r="D60" s="20">
        <f>SUM(D61:D62)</f>
        <v>1439558</v>
      </c>
      <c r="E60" s="20">
        <f>SUM(E61:E63)</f>
        <v>2172074</v>
      </c>
      <c r="F60" s="21">
        <f>SUM(F61:F63)</f>
        <v>807654.72</v>
      </c>
      <c r="G60" s="16">
        <f>F60*100/E60</f>
        <v>37.183572935360395</v>
      </c>
    </row>
    <row r="61" spans="1:7" ht="16.5" thickTop="1">
      <c r="A61" s="120"/>
      <c r="B61" s="121">
        <v>453</v>
      </c>
      <c r="C61" s="122" t="s">
        <v>149</v>
      </c>
      <c r="D61" s="65">
        <v>0</v>
      </c>
      <c r="E61" s="65">
        <v>0</v>
      </c>
      <c r="F61" s="123">
        <v>0</v>
      </c>
      <c r="G61" s="103">
        <v>0</v>
      </c>
    </row>
    <row r="62" spans="1:9" ht="15.75">
      <c r="A62" s="104"/>
      <c r="B62" s="102">
        <v>454</v>
      </c>
      <c r="C62" s="36" t="s">
        <v>150</v>
      </c>
      <c r="D62" s="32">
        <v>1439558</v>
      </c>
      <c r="E62" s="33">
        <v>1419419</v>
      </c>
      <c r="F62" s="34">
        <v>55000</v>
      </c>
      <c r="G62" s="103">
        <f>F62*100/E62</f>
        <v>3.874824840304378</v>
      </c>
      <c r="I62" s="124"/>
    </row>
    <row r="63" spans="1:7" ht="16.5" thickBot="1">
      <c r="A63" s="101"/>
      <c r="B63" s="125">
        <v>456</v>
      </c>
      <c r="C63" s="126" t="s">
        <v>151</v>
      </c>
      <c r="D63" s="127">
        <v>0</v>
      </c>
      <c r="E63" s="128">
        <v>752655</v>
      </c>
      <c r="F63" s="54">
        <v>752654.72</v>
      </c>
      <c r="G63" s="103">
        <f>F63*100/E63</f>
        <v>99.99996279836047</v>
      </c>
    </row>
    <row r="64" spans="1:7" ht="17.25" thickBot="1" thickTop="1">
      <c r="A64" s="77" t="s">
        <v>152</v>
      </c>
      <c r="B64" s="129"/>
      <c r="C64" s="130"/>
      <c r="D64" s="131">
        <v>16350100</v>
      </c>
      <c r="E64" s="81">
        <f>SUM(E6+E53+E60)</f>
        <v>16724673</v>
      </c>
      <c r="F64" s="132">
        <f>SUM(F6+F53+F60)</f>
        <v>15220454.29</v>
      </c>
      <c r="G64" s="133">
        <f>F64*100/E64</f>
        <v>91.00599031143987</v>
      </c>
    </row>
  </sheetData>
  <mergeCells count="1">
    <mergeCell ref="A4:C4"/>
  </mergeCells>
  <printOptions/>
  <pageMargins left="0.75" right="0.75" top="1" bottom="1" header="0.4921259845" footer="0.4921259845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nagyova</cp:lastModifiedBy>
  <cp:lastPrinted>2012-02-27T07:39:35Z</cp:lastPrinted>
  <dcterms:created xsi:type="dcterms:W3CDTF">2012-01-03T14:04:17Z</dcterms:created>
  <dcterms:modified xsi:type="dcterms:W3CDTF">2012-02-27T07:40:20Z</dcterms:modified>
  <cp:category/>
  <cp:version/>
  <cp:contentType/>
  <cp:contentStatus/>
</cp:coreProperties>
</file>