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<sst xmlns="http://schemas.openxmlformats.org/spreadsheetml/2006/main" count="267" uniqueCount="195">
  <si>
    <r>
      <t xml:space="preserve">           </t>
    </r>
    <r>
      <rPr>
        <b/>
        <i/>
        <sz val="20"/>
        <rFont val="Times New Roman"/>
        <family val="1"/>
      </rPr>
      <t xml:space="preserve">        Čerpanie rozpočtu k 31.3.2012 - Výdavky</t>
    </r>
  </si>
  <si>
    <t>Schválený</t>
  </si>
  <si>
    <t>Upravený</t>
  </si>
  <si>
    <t>Skutočnosť</t>
  </si>
  <si>
    <t>%</t>
  </si>
  <si>
    <t xml:space="preserve">V Ý D A V K Y </t>
  </si>
  <si>
    <t>rozpočet</t>
  </si>
  <si>
    <t>marec</t>
  </si>
  <si>
    <t>plnenia</t>
  </si>
  <si>
    <t>(v EUR)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</si>
  <si>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</si>
  <si>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</si>
  <si>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</si>
  <si>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</si>
  <si>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</si>
  <si>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</si>
  <si>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</si>
  <si>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</si>
  <si>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</si>
  <si>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</si>
  <si>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</si>
  <si>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</si>
  <si>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</si>
  <si>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</si>
  <si>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</si>
  <si>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do NR SR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</si>
  <si>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</si>
  <si>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</si>
  <si>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</si>
  <si>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</si>
  <si>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</si>
  <si>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</si>
  <si>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</si>
  <si>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</si>
  <si>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</si>
  <si>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</si>
  <si>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</si>
  <si>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</si>
  <si>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</si>
  <si>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</si>
  <si>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</si>
  <si>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</si>
  <si>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</si>
  <si>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</si>
  <si>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</si>
  <si>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</si>
  <si>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</si>
  <si>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</si>
  <si>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</si>
  <si>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</si>
  <si>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</si>
  <si>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</si>
  <si>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</si>
  <si>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</si>
  <si>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</si>
  <si>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</si>
  <si>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</si>
  <si>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</si>
  <si>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</si>
  <si>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</si>
  <si>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</si>
  <si>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</si>
  <si>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</si>
  <si>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</si>
  <si>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</si>
  <si>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</si>
  <si>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</si>
  <si>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</si>
  <si>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</si>
  <si>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</si>
  <si>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</si>
  <si>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</si>
  <si>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</si>
  <si>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</si>
  <si>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</si>
  <si>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</si>
  <si>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</si>
  <si>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</si>
  <si>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</si>
  <si>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 xml:space="preserve">          Školak klub</t>
  </si>
  <si>
    <t>7.3</t>
  </si>
  <si>
    <t xml:space="preserve">          Stredisko kultúry</t>
  </si>
  <si>
    <t>7.4</t>
  </si>
  <si>
    <t>2.0.5</t>
  </si>
  <si>
    <t xml:space="preserve">          Knižnica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</si>
  <si>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</si>
  <si>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</si>
  <si>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</si>
  <si>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</si>
  <si>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</si>
  <si>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</si>
  <si>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</si>
  <si>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</si>
  <si>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</si>
  <si>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</si>
  <si>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</si>
  <si>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</si>
  <si>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</si>
  <si>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Havárie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</si>
  <si>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</si>
  <si>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</si>
  <si>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</si>
  <si>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</si>
  <si>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</si>
  <si>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</si>
  <si>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</si>
  <si>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</si>
  <si>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</si>
  <si>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</si>
  <si>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</si>
  <si>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</si>
  <si>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</si>
  <si>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</si>
  <si>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</si>
  <si>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</si>
  <si>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</si>
  <si>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</si>
  <si>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</si>
  <si>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</si>
  <si>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</si>
  <si>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</si>
  <si>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</si>
  <si>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</si>
  <si>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</si>
  <si>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</si>
  <si>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</si>
  <si>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</si>
  <si>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</si>
  <si>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</si>
  <si>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</si>
  <si>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</si>
  <si>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Stavebné úpravy ZŠ s MŠ Odborárska</t>
  </si>
  <si>
    <t xml:space="preserve">          Rekonštrukcia škôl a predškolských zariadení</t>
  </si>
  <si>
    <t xml:space="preserve">          ZŠ - budovanie dets.ihrísk - revitalizácia</t>
  </si>
  <si>
    <t>Výdavky celkom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</si>
  <si>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31.3.2012 - Príjmy</t>
    </r>
  </si>
  <si>
    <t>P R Í J M Y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</si>
  <si>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</si>
  <si>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</si>
  <si>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</si>
  <si>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</si>
  <si>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</si>
  <si>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</si>
  <si>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</si>
  <si>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</si>
  <si>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</si>
  <si>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</si>
  <si>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</si>
  <si>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</si>
  <si>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</si>
  <si>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</si>
  <si>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</si>
  <si>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</si>
  <si>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</si>
  <si>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</si>
  <si>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</si>
  <si>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</si>
  <si>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</si>
  <si>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</si>
  <si>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</si>
  <si>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</si>
  <si>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</si>
  <si>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EKO podnik VPS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</si>
  <si>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</si>
  <si>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</si>
  <si>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</si>
  <si>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</si>
  <si>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</si>
  <si>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</si>
  <si>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</si>
  <si>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</si>
  <si>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</si>
  <si>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</si>
  <si>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</si>
  <si>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</si>
  <si>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</si>
  <si>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</si>
  <si>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</si>
  <si>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</si>
  <si>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</si>
  <si>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</si>
  <si>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</si>
  <si>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</si>
  <si>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</si>
  <si>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voľby do NR SR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</si>
  <si>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</si>
  <si>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</si>
  <si>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</si>
  <si>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</si>
  <si>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</si>
  <si>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</si>
  <si>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</t>
  </si>
  <si>
    <t>Prevody z rezervného fondu</t>
  </si>
  <si>
    <t>Zostatok prostriedkov z minulých rokov</t>
  </si>
  <si>
    <t>Príjmy celkom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</si>
</sst>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2">
    <font>
      <sz val="10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6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49" fontId="8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/>
    </xf>
    <xf numFmtId="3" fontId="8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" fontId="8" fillId="0" borderId="8" xfId="0" applyNumberFormat="1" applyFont="1" applyFill="1" applyBorder="1" applyAlignment="1">
      <alignment/>
    </xf>
    <xf numFmtId="164" fontId="8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" fontId="7" fillId="0" borderId="8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3" fontId="6" fillId="0" borderId="8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164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5" fontId="9" fillId="0" borderId="8" xfId="0" applyNumberFormat="1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/>
    </xf>
    <xf numFmtId="0" fontId="8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49">
      <selection activeCell="B1" sqref="B1"/>
    </sheetView>
  </sheetViews>
  <sheetFormatPr defaultColWidth="9.140625" defaultRowHeight="12.75"/>
  <cols>
    <col min="3" max="3" width="48.8515625" style="0" bestFit="1" customWidth="1"/>
    <col min="4" max="4" width="16.8515625" style="0" customWidth="1"/>
    <col min="5" max="5" width="19.28125" style="0" customWidth="1"/>
    <col min="6" max="6" width="16.57421875" style="0" customWidth="1"/>
    <col min="7" max="7" width="14.57421875" style="0" customWidth="1"/>
  </cols>
  <sheetData>
    <row r="1" spans="1:7" ht="30.75">
      <c r="A1" s="1" t="s">
        <v>0</v>
      </c>
      <c r="B1" s="2"/>
      <c r="C1" s="2"/>
      <c r="D1" s="2"/>
      <c r="E1" s="2"/>
      <c r="F1" s="3"/>
      <c r="G1" s="4"/>
    </row>
    <row r="2" spans="1:7" ht="12.75">
      <c r="A2" s="5"/>
      <c r="B2" s="5"/>
      <c r="C2" s="5"/>
      <c r="D2" s="5"/>
      <c r="E2" s="5"/>
      <c r="F2" s="6"/>
      <c r="G2" s="4"/>
    </row>
    <row r="3" spans="1:7" ht="15.75">
      <c r="A3" s="7"/>
      <c r="B3" s="8"/>
      <c r="C3" s="9"/>
      <c r="D3" s="10" t="s">
        <v>1</v>
      </c>
      <c r="E3" s="10" t="s">
        <v>2</v>
      </c>
      <c r="F3" s="11" t="s">
        <v>3</v>
      </c>
      <c r="G3" s="10" t="s">
        <v>4</v>
      </c>
    </row>
    <row r="4" spans="1:7" ht="15.75">
      <c r="A4" s="12" t="s">
        <v>5</v>
      </c>
      <c r="B4" s="13"/>
      <c r="C4" s="14"/>
      <c r="D4" s="15" t="s">
        <v>6</v>
      </c>
      <c r="E4" s="15" t="s">
        <v>6</v>
      </c>
      <c r="F4" s="15" t="s">
        <v>7</v>
      </c>
      <c r="G4" s="15" t="s">
        <v>8</v>
      </c>
    </row>
    <row r="5" spans="1:7" ht="15.75">
      <c r="A5" s="17"/>
      <c r="B5" s="18"/>
      <c r="C5" s="19" t="s">
        <v>9</v>
      </c>
      <c r="D5" s="15">
        <v>2012</v>
      </c>
      <c r="E5" s="15">
        <v>2012</v>
      </c>
      <c r="F5" s="15">
        <v>2012</v>
      </c>
      <c r="G5" s="15">
        <v>2012</v>
      </c>
    </row>
    <row r="6" spans="1:7" ht="15.75">
      <c r="A6" s="20" t="s">
        <v>10</v>
      </c>
      <c r="B6" s="21" t="s">
        <v>11</v>
      </c>
      <c r="C6" s="22" t="s">
        <v>12</v>
      </c>
      <c r="D6" s="23">
        <f>SUM(D7+D14+D16+D19+D23+D27+D31+D38+D44)</f>
        <v>14702200</v>
      </c>
      <c r="E6" s="23">
        <f>SUM(E7+E14+E16+E19+E23+E27+E31+E38+E44)</f>
        <v>14971046.98</v>
      </c>
      <c r="F6" s="25">
        <f>SUM(F7+F14+F16+F19+F23+F27+F31+F38+F44)</f>
        <v>2916376.6999999997</v>
      </c>
      <c r="G6" s="26">
        <f>F6*100/E6</f>
        <v>19.480111871240684</v>
      </c>
    </row>
    <row r="7" spans="1:7" ht="15.75">
      <c r="A7" s="27" t="s">
        <v>13</v>
      </c>
      <c r="B7" s="27" t="s">
        <v>14</v>
      </c>
      <c r="C7" s="27" t="s">
        <v>15</v>
      </c>
      <c r="D7" s="28">
        <f>SUM(D8:D13)</f>
        <v>2789075</v>
      </c>
      <c r="E7" s="28">
        <f>SUM(E8:E13)</f>
        <v>2792340.64</v>
      </c>
      <c r="F7" s="30">
        <f>SUM(F8:F13)</f>
        <v>658064.2299999999</v>
      </c>
      <c r="G7" s="31">
        <f>F7*100/E7</f>
        <v>23.56676046515585</v>
      </c>
    </row>
    <row r="8" spans="1:7" ht="15.75">
      <c r="A8" s="32" t="s">
        <v>16</v>
      </c>
      <c r="B8" s="32" t="s">
        <v>16</v>
      </c>
      <c r="C8" s="32" t="s">
        <v>17</v>
      </c>
      <c r="D8" s="33">
        <v>2569659</v>
      </c>
      <c r="E8" s="33">
        <f>2569659-1100</f>
        <v>2568559</v>
      </c>
      <c r="F8" s="34">
        <v>551549.14</v>
      </c>
      <c r="G8" s="35">
        <f>F8*100/E8</f>
        <v>21.47309600441337</v>
      </c>
    </row>
    <row r="9" spans="1:7" ht="15.75">
      <c r="A9" s="32" t="s">
        <v>18</v>
      </c>
      <c r="B9" s="32" t="s">
        <v>18</v>
      </c>
      <c r="C9" s="29" t="s">
        <v>19</v>
      </c>
      <c r="D9" s="33">
        <v>16860</v>
      </c>
      <c r="E9" s="36">
        <v>16860</v>
      </c>
      <c r="F9" s="34">
        <v>49552.71</v>
      </c>
      <c r="G9" s="35">
        <f>F9*100/E9</f>
        <v>293.90693950177933</v>
      </c>
    </row>
    <row r="10" spans="1:7" ht="15.75">
      <c r="A10" s="32" t="s">
        <v>20</v>
      </c>
      <c r="B10" s="32" t="s">
        <v>21</v>
      </c>
      <c r="C10" s="29" t="s">
        <v>22</v>
      </c>
      <c r="D10" s="33">
        <v>98203</v>
      </c>
      <c r="E10" s="36">
        <v>101713</v>
      </c>
      <c r="F10" s="34">
        <v>17936.19</v>
      </c>
      <c r="G10" s="35">
        <f>F10*100/E10</f>
        <v>17.634117566092826</v>
      </c>
    </row>
    <row r="11" spans="1:7" ht="15.75">
      <c r="A11" s="32" t="s">
        <v>23</v>
      </c>
      <c r="B11" s="32" t="s">
        <v>24</v>
      </c>
      <c r="C11" s="29" t="s">
        <v>25</v>
      </c>
      <c r="D11" s="33">
        <v>37800</v>
      </c>
      <c r="E11" s="36">
        <f>34232+4462.64</f>
        <v>38694.64</v>
      </c>
      <c r="F11" s="34">
        <v>16240.58</v>
      </c>
      <c r="G11" s="35">
        <f>F11*100/E11</f>
        <v>41.971136053985774</v>
      </c>
    </row>
    <row r="12" spans="1:7" ht="15.75">
      <c r="A12" s="32" t="s">
        <v>26</v>
      </c>
      <c r="B12" s="32" t="s">
        <v>24</v>
      </c>
      <c r="C12" s="29" t="s">
        <v>27</v>
      </c>
      <c r="D12" s="33">
        <v>30053</v>
      </c>
      <c r="E12" s="36">
        <v>30014</v>
      </c>
      <c r="F12" s="34">
        <v>6835.69</v>
      </c>
      <c r="G12" s="35">
        <f>F12*100/E12</f>
        <v>22.775004997667754</v>
      </c>
    </row>
    <row r="13" spans="1:7" ht="15.75">
      <c r="A13" s="32" t="s">
        <v>28</v>
      </c>
      <c r="B13" s="32" t="s">
        <v>29</v>
      </c>
      <c r="C13" s="29" t="s">
        <v>30</v>
      </c>
      <c r="D13" s="33">
        <v>36500</v>
      </c>
      <c r="E13" s="36">
        <v>36500</v>
      </c>
      <c r="F13" s="34">
        <v>15949.92</v>
      </c>
      <c r="G13" s="35">
        <f>F13*100/E13</f>
        <v>43.69841095890411</v>
      </c>
    </row>
    <row r="14" spans="1:7" ht="15.75">
      <c r="A14" s="27" t="s">
        <v>31</v>
      </c>
      <c r="B14" s="27" t="s">
        <v>32</v>
      </c>
      <c r="C14" s="37" t="s">
        <v>33</v>
      </c>
      <c r="D14" s="28">
        <f>SUM(D15)</f>
        <v>2550</v>
      </c>
      <c r="E14" s="28">
        <f>SUM(E15)</f>
        <v>2550</v>
      </c>
      <c r="F14" s="30">
        <f>SUM(F15)</f>
        <v>1504.35</v>
      </c>
      <c r="G14" s="31">
        <f>F14*100/E14</f>
        <v>58.99411764705882</v>
      </c>
    </row>
    <row r="15" spans="1:7" ht="15.75">
      <c r="A15" s="32" t="s">
        <v>34</v>
      </c>
      <c r="B15" s="32" t="s">
        <v>35</v>
      </c>
      <c r="C15" s="29" t="s">
        <v>36</v>
      </c>
      <c r="D15" s="36">
        <v>2550</v>
      </c>
      <c r="E15" s="36">
        <v>2550</v>
      </c>
      <c r="F15" s="38">
        <v>1504.35</v>
      </c>
      <c r="G15" s="35">
        <f>F15*100/E15</f>
        <v>58.99411764705882</v>
      </c>
    </row>
    <row r="16" spans="1:7" ht="15.75">
      <c r="A16" s="27" t="s">
        <v>37</v>
      </c>
      <c r="B16" s="27" t="s">
        <v>38</v>
      </c>
      <c r="C16" s="37" t="s">
        <v>39</v>
      </c>
      <c r="D16" s="28">
        <f>SUM(D17:D18)</f>
        <v>106080</v>
      </c>
      <c r="E16" s="28">
        <f>SUM(E17:E18)</f>
        <v>106080</v>
      </c>
      <c r="F16" s="30">
        <f>SUM(F17:F18)</f>
        <v>24848.760000000002</v>
      </c>
      <c r="G16" s="31">
        <f>F16*100/E16</f>
        <v>23.424547511312216</v>
      </c>
    </row>
    <row r="17" spans="1:7" ht="15.75">
      <c r="A17" s="32" t="s">
        <v>40</v>
      </c>
      <c r="B17" s="32" t="s">
        <v>35</v>
      </c>
      <c r="C17" s="29" t="s">
        <v>41</v>
      </c>
      <c r="D17" s="36">
        <v>600</v>
      </c>
      <c r="E17" s="36">
        <v>600</v>
      </c>
      <c r="F17" s="38">
        <v>82.02</v>
      </c>
      <c r="G17" s="35">
        <f>F17*100/E17</f>
        <v>13.67</v>
      </c>
    </row>
    <row r="18" spans="1:7" ht="15.75">
      <c r="A18" s="32" t="s">
        <v>42</v>
      </c>
      <c r="B18" s="32" t="s">
        <v>24</v>
      </c>
      <c r="C18" s="29" t="s">
        <v>43</v>
      </c>
      <c r="D18" s="36">
        <v>105480</v>
      </c>
      <c r="E18" s="36">
        <v>105480</v>
      </c>
      <c r="F18" s="38">
        <v>24766.74</v>
      </c>
      <c r="G18" s="35">
        <f>F18*100/E18</f>
        <v>23.480034129692832</v>
      </c>
    </row>
    <row r="19" spans="1:7" ht="15.75">
      <c r="A19" s="27" t="s">
        <v>44</v>
      </c>
      <c r="B19" s="27" t="s">
        <v>45</v>
      </c>
      <c r="C19" s="37" t="s">
        <v>46</v>
      </c>
      <c r="D19" s="28">
        <f>SUM(D20:D22)</f>
        <v>581636</v>
      </c>
      <c r="E19" s="28">
        <f>SUM(E20:E22)</f>
        <v>582671.34</v>
      </c>
      <c r="F19" s="30">
        <f>SUM(F20:F22)</f>
        <v>62925.58</v>
      </c>
      <c r="G19" s="31">
        <f>F19*100/E19</f>
        <v>10.79949804979253</v>
      </c>
    </row>
    <row r="20" spans="1:7" ht="15.75">
      <c r="A20" s="32" t="s">
        <v>47</v>
      </c>
      <c r="B20" s="32" t="s">
        <v>48</v>
      </c>
      <c r="C20" s="29" t="s">
        <v>49</v>
      </c>
      <c r="D20" s="33">
        <v>9000</v>
      </c>
      <c r="E20" s="36">
        <v>9000</v>
      </c>
      <c r="F20" s="34">
        <v>0</v>
      </c>
      <c r="G20" s="35">
        <f>F20*100/E20</f>
        <v>0</v>
      </c>
    </row>
    <row r="21" spans="1:7" ht="15.75">
      <c r="A21" s="32" t="s">
        <v>50</v>
      </c>
      <c r="B21" s="32" t="s">
        <v>48</v>
      </c>
      <c r="C21" s="29" t="s">
        <v>51</v>
      </c>
      <c r="D21" s="33">
        <v>221429</v>
      </c>
      <c r="E21" s="36">
        <f>221429+1035.34</f>
        <v>222464.34</v>
      </c>
      <c r="F21" s="34">
        <v>62570.94</v>
      </c>
      <c r="G21" s="35">
        <f>F21*100/E21</f>
        <v>28.126278575703413</v>
      </c>
    </row>
    <row r="22" spans="1:7" ht="15.75">
      <c r="A22" s="32" t="s">
        <v>48</v>
      </c>
      <c r="B22" s="32" t="s">
        <v>52</v>
      </c>
      <c r="C22" s="29" t="s">
        <v>53</v>
      </c>
      <c r="D22" s="33">
        <v>351207</v>
      </c>
      <c r="E22" s="36">
        <v>351207</v>
      </c>
      <c r="F22" s="34">
        <v>354.64</v>
      </c>
      <c r="G22" s="35">
        <f>F22*100/E22</f>
        <v>0.10097748621183518</v>
      </c>
    </row>
    <row r="23" spans="1:7" ht="15.75">
      <c r="A23" s="27" t="s">
        <v>54</v>
      </c>
      <c r="B23" s="27" t="s">
        <v>55</v>
      </c>
      <c r="C23" s="37" t="s">
        <v>56</v>
      </c>
      <c r="D23" s="28">
        <f>SUM(D24:D26)</f>
        <v>130800</v>
      </c>
      <c r="E23" s="28">
        <f>SUM(E24:E26)</f>
        <v>130800</v>
      </c>
      <c r="F23" s="30">
        <f>SUM(F24:F26)</f>
        <v>7841.35</v>
      </c>
      <c r="G23" s="31">
        <f>F23*100/E23</f>
        <v>5.994915902140673</v>
      </c>
    </row>
    <row r="24" spans="1:7" ht="15.75">
      <c r="A24" s="32" t="s">
        <v>52</v>
      </c>
      <c r="B24" s="32" t="s">
        <v>57</v>
      </c>
      <c r="C24" s="29" t="s">
        <v>58</v>
      </c>
      <c r="D24" s="36">
        <v>48500</v>
      </c>
      <c r="E24" s="36">
        <v>48500</v>
      </c>
      <c r="F24" s="38">
        <v>7841.35</v>
      </c>
      <c r="G24" s="35">
        <f>F24*100/E24</f>
        <v>16.167731958762886</v>
      </c>
    </row>
    <row r="25" spans="1:7" ht="15.75">
      <c r="A25" s="32" t="s">
        <v>59</v>
      </c>
      <c r="B25" s="32" t="s">
        <v>60</v>
      </c>
      <c r="C25" s="29" t="s">
        <v>61</v>
      </c>
      <c r="D25" s="36">
        <f>7500+15000+6000</f>
        <v>28500</v>
      </c>
      <c r="E25" s="36">
        <v>28500</v>
      </c>
      <c r="F25" s="38">
        <v>0</v>
      </c>
      <c r="G25" s="35">
        <f>F25*100/E25</f>
        <v>0</v>
      </c>
    </row>
    <row r="26" spans="1:7" ht="15.75">
      <c r="A26" s="32" t="s">
        <v>62</v>
      </c>
      <c r="B26" s="32" t="s">
        <v>24</v>
      </c>
      <c r="C26" s="29" t="s">
        <v>63</v>
      </c>
      <c r="D26" s="36">
        <v>53800</v>
      </c>
      <c r="E26" s="36">
        <v>53800</v>
      </c>
      <c r="F26" s="38">
        <v>0</v>
      </c>
      <c r="G26" s="35">
        <f>F26*100/E26</f>
        <v>0</v>
      </c>
    </row>
    <row r="27" spans="1:7" ht="15.75">
      <c r="A27" s="27" t="s">
        <v>64</v>
      </c>
      <c r="B27" s="27" t="s">
        <v>65</v>
      </c>
      <c r="C27" s="37" t="s">
        <v>66</v>
      </c>
      <c r="D27" s="28">
        <f>SUM(D28:D30)</f>
        <v>3441169</v>
      </c>
      <c r="E27" s="28">
        <f>SUM(E28:E30)</f>
        <v>3446104</v>
      </c>
      <c r="F27" s="30">
        <f>SUM(F28:F30)</f>
        <v>650268.3</v>
      </c>
      <c r="G27" s="31">
        <f>F27*100/E27</f>
        <v>18.869665570162713</v>
      </c>
    </row>
    <row r="28" spans="1:7" ht="15.75">
      <c r="A28" s="32" t="s">
        <v>67</v>
      </c>
      <c r="B28" s="32" t="s">
        <v>57</v>
      </c>
      <c r="C28" s="29" t="s">
        <v>68</v>
      </c>
      <c r="D28" s="36">
        <v>14285</v>
      </c>
      <c r="E28" s="36">
        <v>14420</v>
      </c>
      <c r="F28" s="38">
        <v>2249.15</v>
      </c>
      <c r="G28" s="35">
        <f>F28*100/E28</f>
        <v>15.597434119278779</v>
      </c>
    </row>
    <row r="29" spans="1:7" ht="15.75">
      <c r="A29" s="32" t="s">
        <v>69</v>
      </c>
      <c r="B29" s="32" t="s">
        <v>35</v>
      </c>
      <c r="C29" s="29" t="s">
        <v>70</v>
      </c>
      <c r="D29" s="33">
        <v>2933934</v>
      </c>
      <c r="E29" s="33">
        <v>2938734</v>
      </c>
      <c r="F29" s="34">
        <v>578972.33</v>
      </c>
      <c r="G29" s="35">
        <f>F29*100/E29</f>
        <v>19.70142006728067</v>
      </c>
    </row>
    <row r="30" spans="1:7" ht="15.75">
      <c r="A30" s="32" t="s">
        <v>71</v>
      </c>
      <c r="B30" s="32" t="s">
        <v>24</v>
      </c>
      <c r="C30" s="29" t="s">
        <v>72</v>
      </c>
      <c r="D30" s="33">
        <v>492950</v>
      </c>
      <c r="E30" s="33">
        <f>492950</f>
        <v>492950</v>
      </c>
      <c r="F30" s="34">
        <v>69046.82</v>
      </c>
      <c r="G30" s="35">
        <f>F30*100/E30</f>
        <v>14.006860736383002</v>
      </c>
    </row>
    <row r="31" spans="1:7" ht="15.75">
      <c r="A31" s="27" t="s">
        <v>73</v>
      </c>
      <c r="B31" s="27" t="s">
        <v>74</v>
      </c>
      <c r="C31" s="37" t="s">
        <v>75</v>
      </c>
      <c r="D31" s="40">
        <f>SUM(D32:D37)</f>
        <v>1086973</v>
      </c>
      <c r="E31" s="40">
        <f>SUM(E32:E37)</f>
        <v>1086661</v>
      </c>
      <c r="F31" s="41">
        <f>SUM(F32:F37)</f>
        <v>229296.61000000004</v>
      </c>
      <c r="G31" s="31">
        <f>F31*100/E31</f>
        <v>21.101025066695136</v>
      </c>
    </row>
    <row r="32" spans="1:7" ht="15.75">
      <c r="A32" s="32" t="s">
        <v>76</v>
      </c>
      <c r="B32" s="32" t="s">
        <v>57</v>
      </c>
      <c r="C32" s="29" t="s">
        <v>77</v>
      </c>
      <c r="D32" s="33">
        <v>14011</v>
      </c>
      <c r="E32" s="33">
        <v>14011</v>
      </c>
      <c r="F32" s="34">
        <v>290.55</v>
      </c>
      <c r="G32" s="35">
        <f>F32*100/E32</f>
        <v>2.073727785311541</v>
      </c>
    </row>
    <row r="33" spans="1:7" ht="15.75">
      <c r="A33" s="32" t="s">
        <v>78</v>
      </c>
      <c r="B33" s="32" t="s">
        <v>57</v>
      </c>
      <c r="C33" s="29" t="s">
        <v>79</v>
      </c>
      <c r="D33" s="33">
        <v>17820</v>
      </c>
      <c r="E33" s="33">
        <v>17820</v>
      </c>
      <c r="F33" s="34">
        <v>4562.36</v>
      </c>
      <c r="G33" s="35">
        <f>F33*100/E33</f>
        <v>25.602469135802465</v>
      </c>
    </row>
    <row r="34" spans="1:7" ht="15.75">
      <c r="A34" s="32" t="s">
        <v>80</v>
      </c>
      <c r="B34" s="32" t="s">
        <v>35</v>
      </c>
      <c r="C34" s="29" t="s">
        <v>81</v>
      </c>
      <c r="D34" s="33">
        <v>516000</v>
      </c>
      <c r="E34" s="33">
        <v>516000</v>
      </c>
      <c r="F34" s="34">
        <v>105414.25</v>
      </c>
      <c r="G34" s="35">
        <f>F34*100/E34</f>
        <v>20.429118217054263</v>
      </c>
    </row>
    <row r="35" spans="1:7" ht="15.75">
      <c r="A35" s="32" t="s">
        <v>82</v>
      </c>
      <c r="B35" s="32" t="s">
        <v>83</v>
      </c>
      <c r="C35" s="29" t="s">
        <v>84</v>
      </c>
      <c r="D35" s="33">
        <v>250049</v>
      </c>
      <c r="E35" s="33">
        <v>250049</v>
      </c>
      <c r="F35" s="34">
        <v>47989.61</v>
      </c>
      <c r="G35" s="35">
        <f>F35*100/E35</f>
        <v>19.192082351859035</v>
      </c>
    </row>
    <row r="36" spans="1:7" ht="15.75">
      <c r="A36" s="32" t="s">
        <v>85</v>
      </c>
      <c r="B36" s="32" t="s">
        <v>86</v>
      </c>
      <c r="C36" s="29" t="s">
        <v>87</v>
      </c>
      <c r="D36" s="33">
        <v>77093</v>
      </c>
      <c r="E36" s="33">
        <f>77093-312</f>
        <v>76781</v>
      </c>
      <c r="F36" s="34">
        <v>14938.23</v>
      </c>
      <c r="G36" s="35">
        <f>F36*100/E36</f>
        <v>19.455633555176412</v>
      </c>
    </row>
    <row r="37" spans="1:7" ht="15.75">
      <c r="A37" s="32" t="s">
        <v>88</v>
      </c>
      <c r="B37" s="32" t="s">
        <v>89</v>
      </c>
      <c r="C37" s="29" t="s">
        <v>90</v>
      </c>
      <c r="D37" s="33">
        <v>212000</v>
      </c>
      <c r="E37" s="33">
        <v>212000</v>
      </c>
      <c r="F37" s="34">
        <v>56101.61</v>
      </c>
      <c r="G37" s="35">
        <f>F37*100/E37</f>
        <v>26.46302358490566</v>
      </c>
    </row>
    <row r="38" spans="1:7" ht="15.75">
      <c r="A38" s="27" t="s">
        <v>91</v>
      </c>
      <c r="B38" s="27" t="s">
        <v>92</v>
      </c>
      <c r="C38" s="37" t="s">
        <v>93</v>
      </c>
      <c r="D38" s="40">
        <f>SUM(D39:D43)</f>
        <v>5912545</v>
      </c>
      <c r="E38" s="40">
        <f>SUM(E39:E43)</f>
        <v>6172226</v>
      </c>
      <c r="F38" s="41">
        <f>SUM(F39:F43)</f>
        <v>1153530.24</v>
      </c>
      <c r="G38" s="31">
        <f>F38*100/E38</f>
        <v>18.68904735503852</v>
      </c>
    </row>
    <row r="39" spans="1:7" ht="15.75">
      <c r="A39" s="32" t="s">
        <v>94</v>
      </c>
      <c r="B39" s="32" t="s">
        <v>16</v>
      </c>
      <c r="C39" s="29" t="s">
        <v>95</v>
      </c>
      <c r="D39" s="33">
        <v>148610</v>
      </c>
      <c r="E39" s="33">
        <v>148610</v>
      </c>
      <c r="F39" s="34">
        <v>34286.42</v>
      </c>
      <c r="G39" s="35">
        <f>F39*100/E39</f>
        <v>23.071408384361753</v>
      </c>
    </row>
    <row r="40" spans="1:7" ht="15.75">
      <c r="A40" s="32" t="s">
        <v>96</v>
      </c>
      <c r="B40" s="32" t="s">
        <v>18</v>
      </c>
      <c r="C40" s="29" t="s">
        <v>97</v>
      </c>
      <c r="D40" s="33">
        <v>5597935</v>
      </c>
      <c r="E40" s="33">
        <v>5766767</v>
      </c>
      <c r="F40" s="34">
        <v>1057016.61</v>
      </c>
      <c r="G40" s="35">
        <f>F40*100/E40</f>
        <v>18.3294488922476</v>
      </c>
    </row>
    <row r="41" spans="1:7" ht="15.75">
      <c r="A41" s="32" t="s">
        <v>96</v>
      </c>
      <c r="B41" s="32" t="s">
        <v>18</v>
      </c>
      <c r="C41" s="29" t="s">
        <v>98</v>
      </c>
      <c r="D41" s="33">
        <v>100000</v>
      </c>
      <c r="E41" s="36">
        <f>130286+50000</f>
        <v>180286</v>
      </c>
      <c r="F41" s="34">
        <f>31282.56+1624</f>
        <v>32906.56</v>
      </c>
      <c r="G41" s="35">
        <f>F41*100/E41</f>
        <v>18.252421153056808</v>
      </c>
    </row>
    <row r="42" spans="1:7" ht="15.75">
      <c r="A42" s="32" t="s">
        <v>99</v>
      </c>
      <c r="B42" s="32" t="s">
        <v>100</v>
      </c>
      <c r="C42" s="29" t="s">
        <v>101</v>
      </c>
      <c r="D42" s="33">
        <v>60000</v>
      </c>
      <c r="E42" s="36">
        <f>74877-5414+1100</f>
        <v>70563</v>
      </c>
      <c r="F42" s="34">
        <v>28063.15</v>
      </c>
      <c r="G42" s="35">
        <f>F42*100/E42</f>
        <v>39.77034706574267</v>
      </c>
    </row>
    <row r="43" spans="1:7" ht="15.75">
      <c r="A43" s="32" t="s">
        <v>102</v>
      </c>
      <c r="B43" s="32" t="s">
        <v>103</v>
      </c>
      <c r="C43" s="29" t="s">
        <v>104</v>
      </c>
      <c r="D43" s="36">
        <v>6000</v>
      </c>
      <c r="E43" s="36">
        <v>6000</v>
      </c>
      <c r="F43" s="38">
        <v>1257.5</v>
      </c>
      <c r="G43" s="35">
        <f>F43*100/E43</f>
        <v>20.958333333333332</v>
      </c>
    </row>
    <row r="44" spans="1:7" ht="15.75">
      <c r="A44" s="27" t="s">
        <v>105</v>
      </c>
      <c r="B44" s="27" t="s">
        <v>106</v>
      </c>
      <c r="C44" s="37" t="s">
        <v>107</v>
      </c>
      <c r="D44" s="28">
        <f>SUM(D45:D50)</f>
        <v>651372</v>
      </c>
      <c r="E44" s="28">
        <f>SUM(E45:E50)</f>
        <v>651614</v>
      </c>
      <c r="F44" s="30">
        <f>SUM(F45:F50)</f>
        <v>128097.28</v>
      </c>
      <c r="G44" s="31">
        <f>F44*100/E44</f>
        <v>19.658460376848872</v>
      </c>
    </row>
    <row r="45" spans="1:7" ht="15.75">
      <c r="A45" s="32" t="s">
        <v>108</v>
      </c>
      <c r="B45" s="32" t="s">
        <v>109</v>
      </c>
      <c r="C45" s="29" t="s">
        <v>110</v>
      </c>
      <c r="D45" s="33">
        <v>118928</v>
      </c>
      <c r="E45" s="36">
        <v>118928</v>
      </c>
      <c r="F45" s="34">
        <v>20206.36</v>
      </c>
      <c r="G45" s="35">
        <f>F45*100/E45</f>
        <v>16.990414368357325</v>
      </c>
    </row>
    <row r="46" spans="1:7" ht="15.75">
      <c r="A46" s="32" t="s">
        <v>111</v>
      </c>
      <c r="B46" s="32" t="s">
        <v>112</v>
      </c>
      <c r="C46" s="29" t="s">
        <v>113</v>
      </c>
      <c r="D46" s="33">
        <v>207320</v>
      </c>
      <c r="E46" s="36">
        <v>207320</v>
      </c>
      <c r="F46" s="34">
        <v>41839.56</v>
      </c>
      <c r="G46" s="35">
        <f>F46*100/E46</f>
        <v>20.181149913177695</v>
      </c>
    </row>
    <row r="47" spans="1:7" ht="15.75">
      <c r="A47" s="32" t="s">
        <v>114</v>
      </c>
      <c r="B47" s="32" t="s">
        <v>112</v>
      </c>
      <c r="C47" s="29" t="s">
        <v>115</v>
      </c>
      <c r="D47" s="36">
        <v>201643</v>
      </c>
      <c r="E47" s="36">
        <v>201643</v>
      </c>
      <c r="F47" s="38">
        <v>44573.29</v>
      </c>
      <c r="G47" s="35">
        <f>F47*100/E47</f>
        <v>22.105051997837762</v>
      </c>
    </row>
    <row r="48" spans="1:7" ht="15.75">
      <c r="A48" s="32" t="s">
        <v>116</v>
      </c>
      <c r="B48" s="32" t="s">
        <v>117</v>
      </c>
      <c r="C48" s="29" t="s">
        <v>118</v>
      </c>
      <c r="D48" s="36">
        <v>106110</v>
      </c>
      <c r="E48" s="36">
        <v>106352</v>
      </c>
      <c r="F48" s="38">
        <v>21398.07</v>
      </c>
      <c r="G48" s="35">
        <f>F48*100/E48</f>
        <v>20.12004475703325</v>
      </c>
    </row>
    <row r="49" spans="1:7" ht="15.75">
      <c r="A49" s="32" t="s">
        <v>119</v>
      </c>
      <c r="B49" s="32" t="s">
        <v>120</v>
      </c>
      <c r="C49" s="29" t="s">
        <v>121</v>
      </c>
      <c r="D49" s="36">
        <v>25</v>
      </c>
      <c r="E49" s="36">
        <v>25</v>
      </c>
      <c r="F49" s="38">
        <v>0</v>
      </c>
      <c r="G49" s="35">
        <f>F49*100/E49</f>
        <v>0</v>
      </c>
    </row>
    <row r="50" spans="1:7" ht="15.75">
      <c r="A50" s="32" t="s">
        <v>122</v>
      </c>
      <c r="B50" s="32" t="s">
        <v>123</v>
      </c>
      <c r="C50" s="29" t="s">
        <v>124</v>
      </c>
      <c r="D50" s="33">
        <v>17346</v>
      </c>
      <c r="E50" s="36">
        <v>17346</v>
      </c>
      <c r="F50" s="34">
        <v>80</v>
      </c>
      <c r="G50" s="35">
        <f>F50*100/E50</f>
        <v>0.4612014297244321</v>
      </c>
    </row>
    <row r="51" spans="1:7" ht="15.75">
      <c r="A51" s="42" t="s">
        <v>10</v>
      </c>
      <c r="B51" s="43" t="s">
        <v>11</v>
      </c>
      <c r="C51" s="22" t="s">
        <v>125</v>
      </c>
      <c r="D51" s="23">
        <f>D52+D54+D57+D59+D63</f>
        <v>3820280</v>
      </c>
      <c r="E51" s="23">
        <f>E52+E54+E57+E59+E63</f>
        <v>3820280</v>
      </c>
      <c r="F51" s="25">
        <f>F52+F54+F57+F59+F63</f>
        <v>15377.09</v>
      </c>
      <c r="G51" s="26">
        <f>F51*100/E51</f>
        <v>0.40251211953050564</v>
      </c>
    </row>
    <row r="52" spans="1:7" ht="15.75">
      <c r="A52" s="27" t="s">
        <v>13</v>
      </c>
      <c r="B52" s="43" t="s">
        <v>14</v>
      </c>
      <c r="C52" s="27" t="s">
        <v>15</v>
      </c>
      <c r="D52" s="28">
        <f>D53</f>
        <v>12000</v>
      </c>
      <c r="E52" s="28">
        <f>E53</f>
        <v>12000</v>
      </c>
      <c r="F52" s="30">
        <f>F53</f>
        <v>5109.29</v>
      </c>
      <c r="G52" s="31">
        <f>F52*100/E52</f>
        <v>42.577416666666664</v>
      </c>
    </row>
    <row r="53" spans="1:7" ht="15.75">
      <c r="A53" s="32" t="s">
        <v>16</v>
      </c>
      <c r="B53" s="32" t="s">
        <v>16</v>
      </c>
      <c r="C53" s="29" t="s">
        <v>126</v>
      </c>
      <c r="D53" s="36">
        <v>12000</v>
      </c>
      <c r="E53" s="36">
        <v>12000</v>
      </c>
      <c r="F53" s="38">
        <v>5109.29</v>
      </c>
      <c r="G53" s="35">
        <f>F53*100/E53</f>
        <v>42.577416666666664</v>
      </c>
    </row>
    <row r="54" spans="1:7" ht="15.75">
      <c r="A54" s="27" t="s">
        <v>44</v>
      </c>
      <c r="B54" s="27" t="s">
        <v>45</v>
      </c>
      <c r="C54" s="37" t="s">
        <v>46</v>
      </c>
      <c r="D54" s="28">
        <f>SUM(D55:D56)</f>
        <v>1974320</v>
      </c>
      <c r="E54" s="28">
        <f>SUM(E55:E56)</f>
        <v>1935320</v>
      </c>
      <c r="F54" s="30">
        <f>SUM(F55:F56)</f>
        <v>7995</v>
      </c>
      <c r="G54" s="31">
        <f>F54*100/E54</f>
        <v>0.41310997664468924</v>
      </c>
    </row>
    <row r="55" spans="1:7" ht="15.75">
      <c r="A55" s="32" t="s">
        <v>47</v>
      </c>
      <c r="B55" s="32" t="s">
        <v>48</v>
      </c>
      <c r="C55" s="29" t="s">
        <v>127</v>
      </c>
      <c r="D55" s="33">
        <v>1696790</v>
      </c>
      <c r="E55" s="36">
        <f>1696790-24000-15000</f>
        <v>1657790</v>
      </c>
      <c r="F55" s="34">
        <v>7995</v>
      </c>
      <c r="G55" s="35">
        <f>F55*100/E55</f>
        <v>0.48226856236314614</v>
      </c>
    </row>
    <row r="56" spans="1:7" ht="15.75">
      <c r="A56" s="32" t="s">
        <v>48</v>
      </c>
      <c r="B56" s="32" t="s">
        <v>52</v>
      </c>
      <c r="C56" s="29" t="s">
        <v>128</v>
      </c>
      <c r="D56" s="33">
        <v>277530</v>
      </c>
      <c r="E56" s="36">
        <v>277530</v>
      </c>
      <c r="F56" s="34">
        <v>0</v>
      </c>
      <c r="G56" s="35">
        <f>F56*100/E56</f>
        <v>0</v>
      </c>
    </row>
    <row r="57" spans="1:7" ht="15.75">
      <c r="A57" s="27" t="s">
        <v>54</v>
      </c>
      <c r="B57" s="27" t="s">
        <v>55</v>
      </c>
      <c r="C57" s="37" t="s">
        <v>56</v>
      </c>
      <c r="D57" s="40">
        <f>SUM(D58)</f>
        <v>390082</v>
      </c>
      <c r="E57" s="28">
        <f>SUM(E58)</f>
        <v>390082</v>
      </c>
      <c r="F57" s="41">
        <f>SUM(F58)</f>
        <v>0</v>
      </c>
      <c r="G57" s="31">
        <v>0</v>
      </c>
    </row>
    <row r="58" spans="1:7" ht="15.75">
      <c r="A58" s="32" t="s">
        <v>59</v>
      </c>
      <c r="B58" s="32" t="s">
        <v>60</v>
      </c>
      <c r="C58" s="29" t="s">
        <v>129</v>
      </c>
      <c r="D58" s="33">
        <v>390082</v>
      </c>
      <c r="E58" s="36">
        <v>390082</v>
      </c>
      <c r="F58" s="34">
        <v>0</v>
      </c>
      <c r="G58" s="35">
        <v>0</v>
      </c>
    </row>
    <row r="59" spans="1:7" ht="15.75">
      <c r="A59" s="27" t="s">
        <v>64</v>
      </c>
      <c r="B59" s="27" t="s">
        <v>65</v>
      </c>
      <c r="C59" s="37" t="s">
        <v>66</v>
      </c>
      <c r="D59" s="28">
        <f>SUM(D60:D61)</f>
        <v>506228</v>
      </c>
      <c r="E59" s="28">
        <f>SUM(E60:E62)</f>
        <v>545228</v>
      </c>
      <c r="F59" s="30">
        <f>SUM(F60:F61)</f>
        <v>2272.8</v>
      </c>
      <c r="G59" s="31">
        <f>F59*100/E59</f>
        <v>0.4168531330012399</v>
      </c>
    </row>
    <row r="60" spans="1:7" ht="15.75">
      <c r="A60" s="32" t="s">
        <v>48</v>
      </c>
      <c r="B60" s="32" t="s">
        <v>35</v>
      </c>
      <c r="C60" s="29" t="s">
        <v>130</v>
      </c>
      <c r="D60" s="33">
        <v>421228</v>
      </c>
      <c r="E60" s="36">
        <v>421228</v>
      </c>
      <c r="F60" s="34">
        <v>420</v>
      </c>
      <c r="G60" s="35">
        <f>F60*100/E60</f>
        <v>0.09970847142165289</v>
      </c>
    </row>
    <row r="61" spans="1:7" ht="15.75">
      <c r="A61" s="32" t="s">
        <v>69</v>
      </c>
      <c r="B61" s="32" t="s">
        <v>35</v>
      </c>
      <c r="C61" s="29" t="s">
        <v>70</v>
      </c>
      <c r="D61" s="36">
        <v>85000</v>
      </c>
      <c r="E61" s="33">
        <v>85000</v>
      </c>
      <c r="F61" s="38">
        <v>1852.8</v>
      </c>
      <c r="G61" s="35">
        <f>F61*100/E61</f>
        <v>2.179764705882353</v>
      </c>
    </row>
    <row r="62" spans="1:7" ht="15.75">
      <c r="A62" s="32" t="s">
        <v>71</v>
      </c>
      <c r="B62" s="32" t="s">
        <v>24</v>
      </c>
      <c r="C62" s="29" t="s">
        <v>72</v>
      </c>
      <c r="D62" s="36">
        <v>0</v>
      </c>
      <c r="E62" s="33">
        <f>39000</f>
        <v>39000</v>
      </c>
      <c r="F62" s="38">
        <v>0</v>
      </c>
      <c r="G62" s="35">
        <v>0</v>
      </c>
    </row>
    <row r="63" spans="1:7" ht="15.75">
      <c r="A63" s="27" t="s">
        <v>91</v>
      </c>
      <c r="B63" s="27" t="s">
        <v>92</v>
      </c>
      <c r="C63" s="37" t="s">
        <v>93</v>
      </c>
      <c r="D63" s="28">
        <f>D64+D65+D66</f>
        <v>937650</v>
      </c>
      <c r="E63" s="28">
        <f>E64+E65+E66</f>
        <v>937650</v>
      </c>
      <c r="F63" s="30">
        <f>F64+F65+F66</f>
        <v>0</v>
      </c>
      <c r="G63" s="31">
        <f>F63*100/E63</f>
        <v>0</v>
      </c>
    </row>
    <row r="64" spans="1:7" ht="15.75">
      <c r="A64" s="32" t="s">
        <v>48</v>
      </c>
      <c r="B64" s="32" t="s">
        <v>18</v>
      </c>
      <c r="C64" s="29" t="s">
        <v>131</v>
      </c>
      <c r="D64" s="36">
        <v>517650</v>
      </c>
      <c r="E64" s="36">
        <v>517650</v>
      </c>
      <c r="F64" s="38">
        <v>0</v>
      </c>
      <c r="G64" s="35">
        <v>0</v>
      </c>
    </row>
    <row r="65" spans="1:7" ht="15.75">
      <c r="A65" s="32" t="s">
        <v>48</v>
      </c>
      <c r="B65" s="32" t="s">
        <v>18</v>
      </c>
      <c r="C65" s="29" t="s">
        <v>132</v>
      </c>
      <c r="D65" s="36">
        <v>250000</v>
      </c>
      <c r="E65" s="36">
        <v>250000</v>
      </c>
      <c r="F65" s="38">
        <v>0</v>
      </c>
      <c r="G65" s="35">
        <f>F65*100/E65</f>
        <v>0</v>
      </c>
    </row>
    <row r="66" spans="1:7" ht="15.75">
      <c r="A66" s="32" t="s">
        <v>48</v>
      </c>
      <c r="B66" s="32" t="s">
        <v>18</v>
      </c>
      <c r="C66" s="29" t="s">
        <v>133</v>
      </c>
      <c r="D66" s="36">
        <v>170000</v>
      </c>
      <c r="E66" s="36">
        <v>170000</v>
      </c>
      <c r="F66" s="38">
        <v>0</v>
      </c>
      <c r="G66" s="35">
        <f>F66*100/E66</f>
        <v>0</v>
      </c>
    </row>
    <row r="67" spans="1:7" ht="15.75">
      <c r="A67" s="22" t="s">
        <v>134</v>
      </c>
      <c r="B67" s="43"/>
      <c r="C67" s="24"/>
      <c r="D67" s="44">
        <f>SUM(D6+D51)</f>
        <v>18522480</v>
      </c>
      <c r="E67" s="44">
        <f>E51+E6</f>
        <v>18791326.98</v>
      </c>
      <c r="F67" s="45">
        <f>SUM(F6+F51)</f>
        <v>2931753.7899999996</v>
      </c>
      <c r="G67" s="26">
        <f>F67*100/E67</f>
        <v>15.601632567621891</v>
      </c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40">
      <selection activeCell="I55" sqref="I55"/>
    </sheetView>
  </sheetViews>
  <sheetFormatPr defaultColWidth="9.140625" defaultRowHeight="12.75"/>
  <cols>
    <col min="3" max="3" width="50.421875" style="0" bestFit="1" customWidth="1"/>
    <col min="4" max="4" width="15.57421875" style="0" customWidth="1"/>
    <col min="5" max="5" width="15.28125" style="0" customWidth="1"/>
    <col min="6" max="6" width="15.57421875" style="0" customWidth="1"/>
    <col min="7" max="7" width="14.57421875" style="0" customWidth="1"/>
  </cols>
  <sheetData>
    <row r="1" spans="1:6" ht="30">
      <c r="A1" s="46" t="s">
        <v>135</v>
      </c>
      <c r="B1" s="47"/>
      <c r="C1" s="47"/>
      <c r="D1" s="47"/>
      <c r="E1" s="47"/>
      <c r="F1" s="48"/>
    </row>
    <row r="2" ht="12.75">
      <c r="F2" s="49"/>
    </row>
    <row r="3" spans="1:7" ht="15.75">
      <c r="A3" s="7"/>
      <c r="B3" s="50"/>
      <c r="C3" s="51"/>
      <c r="D3" s="10" t="s">
        <v>1</v>
      </c>
      <c r="E3" s="10" t="s">
        <v>2</v>
      </c>
      <c r="F3" s="52" t="s">
        <v>3</v>
      </c>
      <c r="G3" s="11" t="s">
        <v>4</v>
      </c>
    </row>
    <row r="4" spans="1:7" ht="15.75">
      <c r="A4" s="53" t="s">
        <v>136</v>
      </c>
      <c r="B4" s="54"/>
      <c r="C4" s="54"/>
      <c r="D4" s="15" t="s">
        <v>6</v>
      </c>
      <c r="E4" s="15" t="s">
        <v>6</v>
      </c>
      <c r="F4" s="55" t="s">
        <v>7</v>
      </c>
      <c r="G4" s="15" t="s">
        <v>8</v>
      </c>
    </row>
    <row r="5" spans="1:7" ht="15.75">
      <c r="A5" s="17"/>
      <c r="B5" s="16"/>
      <c r="C5" s="56" t="s">
        <v>9</v>
      </c>
      <c r="D5" s="15">
        <v>2012</v>
      </c>
      <c r="E5" s="15">
        <v>2012</v>
      </c>
      <c r="F5" s="57">
        <v>2012</v>
      </c>
      <c r="G5" s="15">
        <v>2012</v>
      </c>
    </row>
    <row r="6" spans="1:7" ht="15.75">
      <c r="A6" s="22" t="s">
        <v>137</v>
      </c>
      <c r="B6" s="58"/>
      <c r="C6" s="24"/>
      <c r="D6" s="44">
        <f>D7+D9+D11+D19+D22+D36+D39+D42</f>
        <v>14702200</v>
      </c>
      <c r="E6" s="44">
        <f>E7+E9+E11+E19+E22+E36+E39+E42</f>
        <v>14922636.379999999</v>
      </c>
      <c r="F6" s="45">
        <f>F7+F9+F11+F19+F22+F36+F39+F42</f>
        <v>3516414.1799999997</v>
      </c>
      <c r="G6" s="59">
        <f>F6/E6*100</f>
        <v>23.564295815133974</v>
      </c>
    </row>
    <row r="7" spans="1:7" ht="15.75">
      <c r="A7" s="37"/>
      <c r="B7" s="60">
        <v>110</v>
      </c>
      <c r="C7" s="37" t="s">
        <v>138</v>
      </c>
      <c r="D7" s="28">
        <f>SUM(D8:D8)</f>
        <v>4610000</v>
      </c>
      <c r="E7" s="28">
        <f>SUM(E8:E8)</f>
        <v>4610000</v>
      </c>
      <c r="F7" s="30">
        <f>SUM(F8:F8)</f>
        <v>1311475</v>
      </c>
      <c r="G7" s="59">
        <f aca="true" t="shared" si="0" ref="G7:G66">F7/E7*100</f>
        <v>28.448481561822124</v>
      </c>
    </row>
    <row r="8" spans="1:7" ht="15.75">
      <c r="A8" s="29"/>
      <c r="B8" s="61">
        <v>111</v>
      </c>
      <c r="C8" s="39" t="s">
        <v>139</v>
      </c>
      <c r="D8" s="33">
        <v>4610000</v>
      </c>
      <c r="E8" s="33">
        <v>4610000</v>
      </c>
      <c r="F8" s="34">
        <v>1311475</v>
      </c>
      <c r="G8" s="62">
        <f>F8*100/E8</f>
        <v>28.448481561822124</v>
      </c>
    </row>
    <row r="9" spans="1:7" ht="15.75">
      <c r="A9" s="37"/>
      <c r="B9" s="63">
        <v>120</v>
      </c>
      <c r="C9" s="64" t="s">
        <v>140</v>
      </c>
      <c r="D9" s="40">
        <f>SUM(D10)</f>
        <v>2703672</v>
      </c>
      <c r="E9" s="40">
        <f>SUM(E10)</f>
        <v>2703672</v>
      </c>
      <c r="F9" s="41">
        <f>SUM(F10)</f>
        <v>197536</v>
      </c>
      <c r="G9" s="59">
        <f t="shared" si="0"/>
        <v>7.306211700235828</v>
      </c>
    </row>
    <row r="10" spans="1:7" ht="15.75">
      <c r="A10" s="29"/>
      <c r="B10" s="61">
        <v>121</v>
      </c>
      <c r="C10" s="39" t="s">
        <v>141</v>
      </c>
      <c r="D10" s="33">
        <v>2703672</v>
      </c>
      <c r="E10" s="33">
        <v>2703672</v>
      </c>
      <c r="F10" s="34">
        <v>197536</v>
      </c>
      <c r="G10" s="62">
        <f t="shared" si="0"/>
        <v>7.306211700235828</v>
      </c>
    </row>
    <row r="11" spans="1:7" ht="15.75">
      <c r="A11" s="37"/>
      <c r="B11" s="60">
        <v>130</v>
      </c>
      <c r="C11" s="37" t="s">
        <v>142</v>
      </c>
      <c r="D11" s="40">
        <f>SUM(D12+D18)</f>
        <v>485451</v>
      </c>
      <c r="E11" s="28">
        <f>SUM(E12+E18)</f>
        <v>485451</v>
      </c>
      <c r="F11" s="41">
        <f>SUM(F12+F18)</f>
        <v>128021.58</v>
      </c>
      <c r="G11" s="59">
        <f t="shared" si="0"/>
        <v>26.371679119004803</v>
      </c>
    </row>
    <row r="12" spans="1:7" ht="15.75">
      <c r="A12" s="29"/>
      <c r="B12" s="65">
        <v>133</v>
      </c>
      <c r="C12" s="29" t="s">
        <v>143</v>
      </c>
      <c r="D12" s="33">
        <f>SUM(D13:D17)</f>
        <v>483451</v>
      </c>
      <c r="E12" s="33">
        <f>SUM(E13:E17)</f>
        <v>483451</v>
      </c>
      <c r="F12" s="34">
        <f>SUM(F13:F17)</f>
        <v>128019.06</v>
      </c>
      <c r="G12" s="62">
        <f t="shared" si="0"/>
        <v>26.480255496420526</v>
      </c>
    </row>
    <row r="13" spans="1:7" ht="15.75">
      <c r="A13" s="29"/>
      <c r="B13" s="29"/>
      <c r="C13" s="29" t="s">
        <v>144</v>
      </c>
      <c r="D13" s="33">
        <v>41000</v>
      </c>
      <c r="E13" s="36">
        <v>41000</v>
      </c>
      <c r="F13" s="34">
        <v>38231.29</v>
      </c>
      <c r="G13" s="62">
        <f t="shared" si="0"/>
        <v>93.2470487804878</v>
      </c>
    </row>
    <row r="14" spans="1:7" ht="15.75">
      <c r="A14" s="29"/>
      <c r="B14" s="29"/>
      <c r="C14" s="29" t="s">
        <v>145</v>
      </c>
      <c r="D14" s="33">
        <v>1800</v>
      </c>
      <c r="E14" s="36">
        <v>1800</v>
      </c>
      <c r="F14" s="34">
        <v>670</v>
      </c>
      <c r="G14" s="62">
        <f t="shared" si="0"/>
        <v>37.22222222222222</v>
      </c>
    </row>
    <row r="15" spans="1:7" ht="15.75">
      <c r="A15" s="29"/>
      <c r="B15" s="66"/>
      <c r="C15" s="66" t="s">
        <v>146</v>
      </c>
      <c r="D15" s="33">
        <v>8440</v>
      </c>
      <c r="E15" s="67">
        <v>8440</v>
      </c>
      <c r="F15" s="34">
        <v>2659.16</v>
      </c>
      <c r="G15" s="62">
        <f t="shared" si="0"/>
        <v>31.506635071090045</v>
      </c>
    </row>
    <row r="16" spans="1:7" ht="15.75">
      <c r="A16" s="29"/>
      <c r="B16" s="66"/>
      <c r="C16" s="66" t="s">
        <v>147</v>
      </c>
      <c r="D16" s="33">
        <v>257211</v>
      </c>
      <c r="E16" s="67">
        <v>257211</v>
      </c>
      <c r="F16" s="34">
        <v>0</v>
      </c>
      <c r="G16" s="62">
        <f t="shared" si="0"/>
        <v>0</v>
      </c>
    </row>
    <row r="17" spans="1:7" ht="15.75">
      <c r="A17" s="29"/>
      <c r="B17" s="29"/>
      <c r="C17" s="29" t="s">
        <v>148</v>
      </c>
      <c r="D17" s="33">
        <v>175000</v>
      </c>
      <c r="E17" s="36">
        <v>175000</v>
      </c>
      <c r="F17" s="34">
        <v>86458.61</v>
      </c>
      <c r="G17" s="62">
        <f t="shared" si="0"/>
        <v>49.404920000000004</v>
      </c>
    </row>
    <row r="18" spans="1:7" ht="15.75">
      <c r="A18" s="29"/>
      <c r="B18" s="68">
        <v>139002</v>
      </c>
      <c r="C18" s="66" t="s">
        <v>149</v>
      </c>
      <c r="D18" s="33">
        <v>2000</v>
      </c>
      <c r="E18" s="67">
        <v>2000</v>
      </c>
      <c r="F18" s="34">
        <v>2.52</v>
      </c>
      <c r="G18" s="62">
        <f t="shared" si="0"/>
        <v>0.126</v>
      </c>
    </row>
    <row r="19" spans="1:7" ht="15.75">
      <c r="A19" s="37"/>
      <c r="B19" s="63">
        <v>210</v>
      </c>
      <c r="C19" s="64" t="s">
        <v>150</v>
      </c>
      <c r="D19" s="40">
        <f>D20+D21</f>
        <v>1449091</v>
      </c>
      <c r="E19" s="40">
        <f>E20+E21</f>
        <v>1449091</v>
      </c>
      <c r="F19" s="41">
        <f>F20+F21</f>
        <v>309200.62</v>
      </c>
      <c r="G19" s="59">
        <f t="shared" si="0"/>
        <v>21.33755713064259</v>
      </c>
    </row>
    <row r="20" spans="1:7" ht="15.75">
      <c r="A20" s="37"/>
      <c r="B20" s="65">
        <v>212</v>
      </c>
      <c r="C20" s="29" t="s">
        <v>151</v>
      </c>
      <c r="D20" s="33">
        <v>1062991</v>
      </c>
      <c r="E20" s="36">
        <v>1062991</v>
      </c>
      <c r="F20" s="34">
        <v>216112.65</v>
      </c>
      <c r="G20" s="62">
        <f t="shared" si="0"/>
        <v>20.330618979840846</v>
      </c>
    </row>
    <row r="21" spans="1:7" ht="15.75">
      <c r="A21" s="29"/>
      <c r="B21" s="65">
        <v>212</v>
      </c>
      <c r="C21" s="29" t="s">
        <v>152</v>
      </c>
      <c r="D21" s="33">
        <v>386100</v>
      </c>
      <c r="E21" s="33">
        <v>386100</v>
      </c>
      <c r="F21" s="34">
        <v>93087.97</v>
      </c>
      <c r="G21" s="62">
        <f t="shared" si="0"/>
        <v>24.10980833980834</v>
      </c>
    </row>
    <row r="22" spans="1:7" ht="15.75">
      <c r="A22" s="37"/>
      <c r="B22" s="60">
        <v>220</v>
      </c>
      <c r="C22" s="37" t="s">
        <v>153</v>
      </c>
      <c r="D22" s="40">
        <f>SUM(D23+D24+D25)</f>
        <v>2061556</v>
      </c>
      <c r="E22" s="40">
        <f>SUM(E23+E24+E25)</f>
        <v>2061556</v>
      </c>
      <c r="F22" s="41">
        <f>SUM(F23+F24+F25)</f>
        <v>582979.3500000001</v>
      </c>
      <c r="G22" s="59">
        <f t="shared" si="0"/>
        <v>28.278608487957648</v>
      </c>
    </row>
    <row r="23" spans="1:7" ht="15.75">
      <c r="A23" s="29"/>
      <c r="B23" s="65">
        <v>221</v>
      </c>
      <c r="C23" s="29" t="s">
        <v>154</v>
      </c>
      <c r="D23" s="36">
        <v>70000</v>
      </c>
      <c r="E23" s="33">
        <v>70000</v>
      </c>
      <c r="F23" s="34">
        <v>17449.79</v>
      </c>
      <c r="G23" s="62">
        <f t="shared" si="0"/>
        <v>24.92827142857143</v>
      </c>
    </row>
    <row r="24" spans="1:7" ht="15.75">
      <c r="A24" s="29"/>
      <c r="B24" s="65">
        <v>222</v>
      </c>
      <c r="C24" s="29" t="s">
        <v>155</v>
      </c>
      <c r="D24" s="36">
        <v>0</v>
      </c>
      <c r="E24" s="33">
        <v>0</v>
      </c>
      <c r="F24" s="34">
        <v>15826.38</v>
      </c>
      <c r="G24" s="62">
        <v>0</v>
      </c>
    </row>
    <row r="25" spans="1:7" ht="15.75">
      <c r="A25" s="29"/>
      <c r="B25" s="65">
        <v>223</v>
      </c>
      <c r="C25" s="29" t="s">
        <v>156</v>
      </c>
      <c r="D25" s="36">
        <f>SUM(D26:D35)</f>
        <v>1991556</v>
      </c>
      <c r="E25" s="33">
        <f>SUM(E26:E35)</f>
        <v>1991556</v>
      </c>
      <c r="F25" s="34">
        <f>SUM(F26:F35)</f>
        <v>549703.18</v>
      </c>
      <c r="G25" s="62">
        <f t="shared" si="0"/>
        <v>27.601693349320833</v>
      </c>
    </row>
    <row r="26" spans="1:7" ht="15.75">
      <c r="A26" s="29"/>
      <c r="B26" s="65"/>
      <c r="C26" s="29" t="s">
        <v>157</v>
      </c>
      <c r="D26" s="36">
        <v>89000</v>
      </c>
      <c r="E26" s="33">
        <v>89000</v>
      </c>
      <c r="F26" s="34">
        <v>26992.38</v>
      </c>
      <c r="G26" s="62">
        <f t="shared" si="0"/>
        <v>30.328516853932584</v>
      </c>
    </row>
    <row r="27" spans="1:7" ht="15.75">
      <c r="A27" s="29"/>
      <c r="B27" s="65"/>
      <c r="C27" s="29" t="s">
        <v>158</v>
      </c>
      <c r="D27" s="33">
        <v>293476</v>
      </c>
      <c r="E27" s="33">
        <v>293476</v>
      </c>
      <c r="F27" s="34">
        <v>113266.94</v>
      </c>
      <c r="G27" s="62">
        <f t="shared" si="0"/>
        <v>38.59495836116071</v>
      </c>
    </row>
    <row r="28" spans="1:7" ht="15.75">
      <c r="A28" s="29"/>
      <c r="B28" s="65"/>
      <c r="C28" s="29" t="s">
        <v>159</v>
      </c>
      <c r="D28" s="33">
        <v>120000</v>
      </c>
      <c r="E28" s="33">
        <v>120000</v>
      </c>
      <c r="F28" s="34">
        <v>45989.74</v>
      </c>
      <c r="G28" s="62">
        <f t="shared" si="0"/>
        <v>38.324783333333336</v>
      </c>
    </row>
    <row r="29" spans="1:7" ht="15.75">
      <c r="A29" s="29"/>
      <c r="B29" s="65"/>
      <c r="C29" s="29" t="s">
        <v>160</v>
      </c>
      <c r="D29" s="33">
        <v>28000</v>
      </c>
      <c r="E29" s="33">
        <v>28000</v>
      </c>
      <c r="F29" s="34">
        <v>6817.41</v>
      </c>
      <c r="G29" s="62">
        <f t="shared" si="0"/>
        <v>24.347892857142856</v>
      </c>
    </row>
    <row r="30" spans="1:7" ht="15.75">
      <c r="A30" s="29"/>
      <c r="B30" s="65"/>
      <c r="C30" s="29" t="s">
        <v>79</v>
      </c>
      <c r="D30" s="33">
        <v>4000</v>
      </c>
      <c r="E30" s="33">
        <v>4000</v>
      </c>
      <c r="F30" s="34">
        <v>811</v>
      </c>
      <c r="G30" s="62">
        <f t="shared" si="0"/>
        <v>20.275000000000002</v>
      </c>
    </row>
    <row r="31" spans="1:7" ht="15.75">
      <c r="A31" s="29"/>
      <c r="B31" s="65"/>
      <c r="C31" s="29" t="s">
        <v>161</v>
      </c>
      <c r="D31" s="33">
        <v>40000</v>
      </c>
      <c r="E31" s="33">
        <v>40000</v>
      </c>
      <c r="F31" s="34">
        <v>9258.75</v>
      </c>
      <c r="G31" s="62">
        <f t="shared" si="0"/>
        <v>23.146875</v>
      </c>
    </row>
    <row r="32" spans="1:7" ht="15.75">
      <c r="A32" s="29"/>
      <c r="B32" s="65"/>
      <c r="C32" s="29" t="s">
        <v>162</v>
      </c>
      <c r="D32" s="33">
        <v>1229080</v>
      </c>
      <c r="E32" s="33">
        <v>1229080</v>
      </c>
      <c r="F32" s="34">
        <v>295048.27</v>
      </c>
      <c r="G32" s="62">
        <f t="shared" si="0"/>
        <v>24.005619650470273</v>
      </c>
    </row>
    <row r="33" spans="1:7" ht="15.75">
      <c r="A33" s="29"/>
      <c r="B33" s="65"/>
      <c r="C33" s="29" t="s">
        <v>81</v>
      </c>
      <c r="D33" s="36">
        <v>160000</v>
      </c>
      <c r="E33" s="33">
        <v>160000</v>
      </c>
      <c r="F33" s="34">
        <v>46107.67</v>
      </c>
      <c r="G33" s="62">
        <f t="shared" si="0"/>
        <v>28.81729375</v>
      </c>
    </row>
    <row r="34" spans="1:7" ht="15.75">
      <c r="A34" s="29"/>
      <c r="B34" s="65"/>
      <c r="C34" s="29" t="s">
        <v>84</v>
      </c>
      <c r="D34" s="36">
        <v>13000</v>
      </c>
      <c r="E34" s="33">
        <v>13000</v>
      </c>
      <c r="F34" s="34">
        <v>5324.6</v>
      </c>
      <c r="G34" s="62">
        <f t="shared" si="0"/>
        <v>40.95846153846154</v>
      </c>
    </row>
    <row r="35" spans="1:7" ht="15.75">
      <c r="A35" s="29"/>
      <c r="B35" s="65"/>
      <c r="C35" s="29" t="s">
        <v>163</v>
      </c>
      <c r="D35" s="36">
        <v>15000</v>
      </c>
      <c r="E35" s="33">
        <v>15000</v>
      </c>
      <c r="F35" s="34">
        <v>86.42</v>
      </c>
      <c r="G35" s="62">
        <f t="shared" si="0"/>
        <v>0.5761333333333334</v>
      </c>
    </row>
    <row r="36" spans="1:7" ht="15.75">
      <c r="A36" s="37"/>
      <c r="B36" s="60">
        <v>240</v>
      </c>
      <c r="C36" s="37" t="s">
        <v>164</v>
      </c>
      <c r="D36" s="28">
        <f>D37+D38</f>
        <v>46060</v>
      </c>
      <c r="E36" s="40">
        <f>E37+E38</f>
        <v>46060</v>
      </c>
      <c r="F36" s="41">
        <f>F37+F38</f>
        <v>5805.61</v>
      </c>
      <c r="G36" s="59">
        <f t="shared" si="0"/>
        <v>12.604450716456794</v>
      </c>
    </row>
    <row r="37" spans="1:7" ht="15.75">
      <c r="A37" s="37"/>
      <c r="B37" s="60"/>
      <c r="C37" s="29" t="s">
        <v>165</v>
      </c>
      <c r="D37" s="36">
        <v>46000</v>
      </c>
      <c r="E37" s="33">
        <v>46000</v>
      </c>
      <c r="F37" s="34">
        <v>5784.28</v>
      </c>
      <c r="G37" s="62">
        <f t="shared" si="0"/>
        <v>12.574521739130434</v>
      </c>
    </row>
    <row r="38" spans="1:7" ht="15.75">
      <c r="A38" s="37"/>
      <c r="B38" s="60"/>
      <c r="C38" s="29" t="s">
        <v>166</v>
      </c>
      <c r="D38" s="36">
        <v>60</v>
      </c>
      <c r="E38" s="33">
        <v>60</v>
      </c>
      <c r="F38" s="34">
        <v>21.33</v>
      </c>
      <c r="G38" s="62">
        <f t="shared" si="0"/>
        <v>35.55</v>
      </c>
    </row>
    <row r="39" spans="1:7" ht="15.75">
      <c r="A39" s="37"/>
      <c r="B39" s="60">
        <v>290</v>
      </c>
      <c r="C39" s="37" t="s">
        <v>167</v>
      </c>
      <c r="D39" s="28">
        <f>D40+D41</f>
        <v>242000</v>
      </c>
      <c r="E39" s="40">
        <f>E40+E41</f>
        <v>246488</v>
      </c>
      <c r="F39" s="41">
        <f>F40+F41</f>
        <v>59633.44</v>
      </c>
      <c r="G39" s="59">
        <f t="shared" si="0"/>
        <v>24.193242673071307</v>
      </c>
    </row>
    <row r="40" spans="1:7" ht="15.75">
      <c r="A40" s="37"/>
      <c r="B40" s="69"/>
      <c r="C40" s="66" t="s">
        <v>168</v>
      </c>
      <c r="D40" s="67">
        <v>150000</v>
      </c>
      <c r="E40" s="33">
        <f>150000+4488</f>
        <v>154488</v>
      </c>
      <c r="F40" s="34">
        <v>9451.41</v>
      </c>
      <c r="G40" s="62">
        <f t="shared" si="0"/>
        <v>6.1178926518564545</v>
      </c>
    </row>
    <row r="41" spans="1:7" ht="15.75">
      <c r="A41" s="37"/>
      <c r="B41" s="60"/>
      <c r="C41" s="29" t="s">
        <v>169</v>
      </c>
      <c r="D41" s="36">
        <v>92000</v>
      </c>
      <c r="E41" s="33">
        <v>92000</v>
      </c>
      <c r="F41" s="34">
        <v>50182.03</v>
      </c>
      <c r="G41" s="62">
        <f t="shared" si="0"/>
        <v>54.545684782608696</v>
      </c>
    </row>
    <row r="42" spans="1:7" ht="15.75">
      <c r="A42" s="37"/>
      <c r="B42" s="60">
        <v>310</v>
      </c>
      <c r="C42" s="37" t="s">
        <v>170</v>
      </c>
      <c r="D42" s="28">
        <f>SUM(D43:D44)</f>
        <v>3104370</v>
      </c>
      <c r="E42" s="28">
        <f>SUM(E43:E44)</f>
        <v>3320318.38</v>
      </c>
      <c r="F42" s="30">
        <f>SUM(F43:F44)</f>
        <v>921762.5799999998</v>
      </c>
      <c r="G42" s="59">
        <f t="shared" si="0"/>
        <v>27.761270893546055</v>
      </c>
    </row>
    <row r="43" spans="1:7" ht="15.75">
      <c r="A43" s="29"/>
      <c r="B43" s="68">
        <v>311</v>
      </c>
      <c r="C43" s="66" t="s">
        <v>171</v>
      </c>
      <c r="D43" s="67">
        <v>0</v>
      </c>
      <c r="E43" s="67">
        <v>0</v>
      </c>
      <c r="F43" s="70">
        <f>10550+4709.69</f>
        <v>15259.689999999999</v>
      </c>
      <c r="G43" s="62">
        <v>0</v>
      </c>
    </row>
    <row r="44" spans="1:7" ht="15.75">
      <c r="A44" s="29"/>
      <c r="B44" s="65">
        <v>312</v>
      </c>
      <c r="C44" s="29" t="s">
        <v>172</v>
      </c>
      <c r="D44" s="36">
        <f>SUM(D45:D56)</f>
        <v>3104370</v>
      </c>
      <c r="E44" s="36">
        <f>SUM(E45:E56)</f>
        <v>3320318.38</v>
      </c>
      <c r="F44" s="38">
        <f>SUM(F45:F56)</f>
        <v>906502.8899999999</v>
      </c>
      <c r="G44" s="62">
        <f t="shared" si="0"/>
        <v>27.301685749786436</v>
      </c>
    </row>
    <row r="45" spans="1:7" ht="15.75">
      <c r="A45" s="29"/>
      <c r="B45" s="65"/>
      <c r="C45" s="29" t="s">
        <v>173</v>
      </c>
      <c r="D45" s="36">
        <v>92203</v>
      </c>
      <c r="E45" s="36">
        <v>95713</v>
      </c>
      <c r="F45" s="38">
        <v>23928</v>
      </c>
      <c r="G45" s="62">
        <f t="shared" si="0"/>
        <v>24.999738802461525</v>
      </c>
    </row>
    <row r="46" spans="1:7" ht="15.75">
      <c r="A46" s="29"/>
      <c r="B46" s="68"/>
      <c r="C46" s="66" t="s">
        <v>174</v>
      </c>
      <c r="D46" s="33">
        <v>2878269</v>
      </c>
      <c r="E46" s="67">
        <f>3043200+927.4</f>
        <v>3044127.4</v>
      </c>
      <c r="F46" s="34">
        <f>35835.7+730019</f>
        <v>765854.7</v>
      </c>
      <c r="G46" s="62">
        <f t="shared" si="0"/>
        <v>25.15843127984722</v>
      </c>
    </row>
    <row r="47" spans="1:7" ht="15.75">
      <c r="A47" s="29"/>
      <c r="B47" s="65"/>
      <c r="C47" s="29" t="s">
        <v>175</v>
      </c>
      <c r="D47" s="33">
        <v>34340</v>
      </c>
      <c r="E47" s="36">
        <f>34340+1035.34</f>
        <v>35375.34</v>
      </c>
      <c r="F47" s="34">
        <v>8843.84</v>
      </c>
      <c r="G47" s="62">
        <f t="shared" si="0"/>
        <v>25.000014134139775</v>
      </c>
    </row>
    <row r="48" spans="1:7" ht="15.75">
      <c r="A48" s="29"/>
      <c r="B48" s="65"/>
      <c r="C48" s="29" t="s">
        <v>176</v>
      </c>
      <c r="D48" s="36">
        <v>800</v>
      </c>
      <c r="E48" s="36">
        <v>800</v>
      </c>
      <c r="F48" s="38">
        <v>334.39</v>
      </c>
      <c r="G48" s="62">
        <f t="shared" si="0"/>
        <v>41.79875</v>
      </c>
    </row>
    <row r="49" spans="1:7" ht="15.75">
      <c r="A49" s="29"/>
      <c r="B49" s="65"/>
      <c r="C49" s="66" t="s">
        <v>177</v>
      </c>
      <c r="D49" s="67">
        <v>30000</v>
      </c>
      <c r="E49" s="67">
        <f>30000-5414</f>
        <v>24586</v>
      </c>
      <c r="F49" s="70">
        <v>12293</v>
      </c>
      <c r="G49" s="62">
        <f t="shared" si="0"/>
        <v>50</v>
      </c>
    </row>
    <row r="50" spans="1:7" ht="15.75">
      <c r="A50" s="29"/>
      <c r="B50" s="65"/>
      <c r="C50" s="29" t="s">
        <v>178</v>
      </c>
      <c r="D50" s="36">
        <v>12592</v>
      </c>
      <c r="E50" s="36">
        <v>12553</v>
      </c>
      <c r="F50" s="38">
        <v>3138</v>
      </c>
      <c r="G50" s="62">
        <f t="shared" si="0"/>
        <v>24.998008444196607</v>
      </c>
    </row>
    <row r="51" spans="1:7" ht="15.75">
      <c r="A51" s="29"/>
      <c r="B51" s="65"/>
      <c r="C51" s="29" t="s">
        <v>179</v>
      </c>
      <c r="D51" s="36">
        <v>3358</v>
      </c>
      <c r="E51" s="36">
        <v>3358</v>
      </c>
      <c r="F51" s="38">
        <v>0</v>
      </c>
      <c r="G51" s="62">
        <f t="shared" si="0"/>
        <v>0</v>
      </c>
    </row>
    <row r="52" spans="1:7" ht="15.75">
      <c r="A52" s="29"/>
      <c r="B52" s="65"/>
      <c r="C52" s="66" t="s">
        <v>180</v>
      </c>
      <c r="D52" s="67">
        <v>13564</v>
      </c>
      <c r="E52" s="67">
        <v>13667</v>
      </c>
      <c r="F52" s="70">
        <v>3416.32</v>
      </c>
      <c r="G52" s="62">
        <f t="shared" si="0"/>
        <v>24.99685373527475</v>
      </c>
    </row>
    <row r="53" spans="1:7" ht="15.75">
      <c r="A53" s="29"/>
      <c r="B53" s="65"/>
      <c r="C53" s="29" t="s">
        <v>181</v>
      </c>
      <c r="D53" s="36">
        <v>1444</v>
      </c>
      <c r="E53" s="36">
        <v>1444</v>
      </c>
      <c r="F53" s="38">
        <v>0</v>
      </c>
      <c r="G53" s="62">
        <f t="shared" si="0"/>
        <v>0</v>
      </c>
    </row>
    <row r="54" spans="1:7" ht="15.75">
      <c r="A54" s="29"/>
      <c r="B54" s="65"/>
      <c r="C54" s="66" t="s">
        <v>182</v>
      </c>
      <c r="D54" s="67">
        <v>0</v>
      </c>
      <c r="E54" s="67">
        <v>0</v>
      </c>
      <c r="F54" s="70">
        <v>0</v>
      </c>
      <c r="G54" s="62">
        <v>0</v>
      </c>
    </row>
    <row r="55" spans="1:7" ht="15.75">
      <c r="A55" s="29"/>
      <c r="B55" s="65"/>
      <c r="C55" s="29" t="s">
        <v>183</v>
      </c>
      <c r="D55" s="36">
        <v>0</v>
      </c>
      <c r="E55" s="36">
        <f>50000</f>
        <v>50000</v>
      </c>
      <c r="F55" s="38">
        <v>50000</v>
      </c>
      <c r="G55" s="62">
        <v>0</v>
      </c>
    </row>
    <row r="56" spans="1:7" ht="15.75">
      <c r="A56" s="29"/>
      <c r="B56" s="65"/>
      <c r="C56" s="29" t="s">
        <v>184</v>
      </c>
      <c r="D56" s="36">
        <v>37800</v>
      </c>
      <c r="E56" s="36">
        <f>34232+4462.64</f>
        <v>38694.64</v>
      </c>
      <c r="F56" s="38">
        <v>38694.64</v>
      </c>
      <c r="G56" s="62">
        <f t="shared" si="0"/>
        <v>100</v>
      </c>
    </row>
    <row r="57" spans="1:7" ht="15.75">
      <c r="A57" s="22" t="s">
        <v>185</v>
      </c>
      <c r="B57" s="71"/>
      <c r="C57" s="22"/>
      <c r="D57" s="23">
        <f>SUM(D58+D61)</f>
        <v>2395509</v>
      </c>
      <c r="E57" s="23">
        <f>SUM(E58+E61)</f>
        <v>2395509</v>
      </c>
      <c r="F57" s="25">
        <f>SUM(F58+F61)</f>
        <v>220677.44</v>
      </c>
      <c r="G57" s="59">
        <f t="shared" si="0"/>
        <v>9.212131534467204</v>
      </c>
    </row>
    <row r="58" spans="1:7" ht="15.75">
      <c r="A58" s="37"/>
      <c r="B58" s="60">
        <v>230</v>
      </c>
      <c r="C58" s="37" t="s">
        <v>186</v>
      </c>
      <c r="D58" s="28">
        <f>SUM(D59:D60)</f>
        <v>346750</v>
      </c>
      <c r="E58" s="28">
        <f>SUM(E59:E60)</f>
        <v>346750</v>
      </c>
      <c r="F58" s="30">
        <f>SUM(F59:F60)</f>
        <v>220677.44</v>
      </c>
      <c r="G58" s="59">
        <f t="shared" si="0"/>
        <v>63.64165537130497</v>
      </c>
    </row>
    <row r="59" spans="1:7" ht="15.75">
      <c r="A59" s="37"/>
      <c r="B59" s="65">
        <v>231</v>
      </c>
      <c r="C59" s="29" t="s">
        <v>187</v>
      </c>
      <c r="D59" s="36">
        <v>238750</v>
      </c>
      <c r="E59" s="36">
        <v>238750</v>
      </c>
      <c r="F59" s="38">
        <v>220677.44</v>
      </c>
      <c r="G59" s="62">
        <f t="shared" si="0"/>
        <v>92.43034136125654</v>
      </c>
    </row>
    <row r="60" spans="1:7" ht="15.75">
      <c r="A60" s="29"/>
      <c r="B60" s="65">
        <v>233</v>
      </c>
      <c r="C60" s="29" t="s">
        <v>188</v>
      </c>
      <c r="D60" s="36">
        <v>108000</v>
      </c>
      <c r="E60" s="36">
        <v>108000</v>
      </c>
      <c r="F60" s="38">
        <v>0</v>
      </c>
      <c r="G60" s="62">
        <f t="shared" si="0"/>
        <v>0</v>
      </c>
    </row>
    <row r="61" spans="1:7" ht="15.75">
      <c r="A61" s="29"/>
      <c r="B61" s="60">
        <v>320</v>
      </c>
      <c r="C61" s="72" t="s">
        <v>189</v>
      </c>
      <c r="D61" s="28">
        <v>2048759</v>
      </c>
      <c r="E61" s="28">
        <v>2048759</v>
      </c>
      <c r="F61" s="30">
        <f>F62</f>
        <v>0</v>
      </c>
      <c r="G61" s="59">
        <f t="shared" si="0"/>
        <v>0</v>
      </c>
    </row>
    <row r="62" spans="1:7" ht="15.75">
      <c r="A62" s="29"/>
      <c r="B62" s="65">
        <v>322</v>
      </c>
      <c r="C62" s="73" t="s">
        <v>190</v>
      </c>
      <c r="D62" s="36">
        <v>2048759</v>
      </c>
      <c r="E62" s="36">
        <v>2048759</v>
      </c>
      <c r="F62" s="38">
        <v>0</v>
      </c>
      <c r="G62" s="62">
        <f t="shared" si="0"/>
        <v>0</v>
      </c>
    </row>
    <row r="63" spans="1:7" ht="15.75">
      <c r="A63" s="22" t="s">
        <v>191</v>
      </c>
      <c r="B63" s="71"/>
      <c r="C63" s="22"/>
      <c r="D63" s="23">
        <f>D64+D65</f>
        <v>1424771</v>
      </c>
      <c r="E63" s="23">
        <f>E64+E65</f>
        <v>1473182</v>
      </c>
      <c r="F63" s="25">
        <f>F64+F65</f>
        <v>0</v>
      </c>
      <c r="G63" s="59">
        <f t="shared" si="0"/>
        <v>0</v>
      </c>
    </row>
    <row r="64" spans="1:7" ht="15.75">
      <c r="A64" s="37"/>
      <c r="B64" s="65">
        <v>454</v>
      </c>
      <c r="C64" s="29" t="s">
        <v>192</v>
      </c>
      <c r="D64" s="36">
        <v>1424771</v>
      </c>
      <c r="E64" s="36">
        <v>1424771</v>
      </c>
      <c r="F64" s="38">
        <v>0</v>
      </c>
      <c r="G64" s="62">
        <f t="shared" si="0"/>
        <v>0</v>
      </c>
    </row>
    <row r="65" spans="1:7" ht="15.75">
      <c r="A65" s="29"/>
      <c r="B65" s="65">
        <v>453</v>
      </c>
      <c r="C65" s="29" t="s">
        <v>193</v>
      </c>
      <c r="D65" s="36">
        <v>0</v>
      </c>
      <c r="E65" s="36">
        <v>48411</v>
      </c>
      <c r="F65" s="38">
        <v>0</v>
      </c>
      <c r="G65" s="62">
        <v>0</v>
      </c>
    </row>
    <row r="66" spans="1:7" ht="15.75">
      <c r="A66" s="22" t="s">
        <v>194</v>
      </c>
      <c r="B66" s="22"/>
      <c r="C66" s="22"/>
      <c r="D66" s="44">
        <f>D63+D57+D6</f>
        <v>18522480</v>
      </c>
      <c r="E66" s="44">
        <f>E63+E57+E6</f>
        <v>18791327.38</v>
      </c>
      <c r="F66" s="45">
        <f>F63+F57+F6</f>
        <v>3737091.6199999996</v>
      </c>
      <c r="G66" s="59">
        <f t="shared" si="0"/>
        <v>19.88732112653981</v>
      </c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2012-04-23T12:54:04Z</cp:lastPrinted>
  <dcterms:created xsi:type="dcterms:W3CDTF">2012-04-23T12:50:09Z</dcterms:created>
  <dcterms:modified xsi:type="dcterms:W3CDTF">2012-04-23T12:56:07Z</dcterms:modified>
  <cp:category/>
  <cp:version/>
  <cp:contentType/>
  <cp:contentStatus/>
</cp:coreProperties>
</file>