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9975" activeTab="1"/>
  </bookViews>
  <sheets>
    <sheet name="Príjmy" sheetId="1" r:id="rId1"/>
    <sheet name="Výdavk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<sst xmlns="http://schemas.openxmlformats.org/spreadsheetml/2006/main" count="264" uniqueCount="223">
  <si>
    <t>Mestská časť Bratislava-Nové Mesto</t>
  </si>
  <si>
    <t xml:space="preserve">          Miestny úrad Bratislava</t>
  </si>
  <si>
    <t xml:space="preserve">      Junácka 1, 832 91 Bratislava</t>
  </si>
  <si>
    <r>
      <t xml:space="preserve">                               </t>
    </r>
    <r>
      <rPr>
        <b/>
        <i/>
        <sz val="20"/>
        <rFont val="Times New Roman"/>
        <family val="1"/>
      </rPr>
      <t xml:space="preserve">  Úprava rozpočtu 2013 - Príjmy</t>
    </r>
  </si>
  <si>
    <t xml:space="preserve">                                                                                                                                                              </t>
  </si>
  <si>
    <t>Schválený</t>
  </si>
  <si>
    <t>Upravený rozp.</t>
  </si>
  <si>
    <t>Úprava</t>
  </si>
  <si>
    <t>Upravený</t>
  </si>
  <si>
    <t>P R Í J M Y</t>
  </si>
  <si>
    <t>rozpočet</t>
  </si>
  <si>
    <t>RO+Uznesenia</t>
  </si>
  <si>
    <t>(v EUR)</t>
  </si>
  <si>
    <t>február 2013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</si>
  <si>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</si>
  <si>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</si>
  <si>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</si>
  <si>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</si>
  <si>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</si>
  <si>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</si>
  <si>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</si>
  <si>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</si>
  <si>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</si>
  <si>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</si>
  <si>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</si>
  <si>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</si>
  <si>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</si>
  <si>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 xml:space="preserve">Príjmy z vlastn.a z podnik. MÚ </t>
  </si>
  <si>
    <t>Príjmy z vlastn.a z podnik. ZŠ s MŠ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</si>
  <si>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</si>
  <si>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</si>
  <si>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</si>
  <si>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</si>
  <si>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</si>
  <si>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</t>
  </si>
  <si>
    <t xml:space="preserve">          ZŠ - príjem za stravné</t>
  </si>
  <si>
    <t xml:space="preserve">          stravné od dôchodcov</t>
  </si>
  <si>
    <t xml:space="preserve">          opatrovateľská služba</t>
  </si>
  <si>
    <t xml:space="preserve">          Školak klub</t>
  </si>
  <si>
    <t xml:space="preserve">          noviny HNM</t>
  </si>
  <si>
    <t xml:space="preserve">          EKO podnik VPS</t>
  </si>
  <si>
    <t xml:space="preserve">          Stredisko kultúry</t>
  </si>
  <si>
    <t xml:space="preserve">          Knižnica</t>
  </si>
  <si>
    <t xml:space="preserve">          správa bytov a nebyt.priestorov - služby</t>
  </si>
  <si>
    <t xml:space="preserve">          správa úradu - poplatky za služby</t>
  </si>
  <si>
    <t>Úroky - MÚ + ZŠ s MŠ</t>
  </si>
  <si>
    <t>Iné nedaň. príjmy - MÚ + ZŠ s MŠ</t>
  </si>
  <si>
    <t>Bežné a všeobecné granty a transfery</t>
  </si>
  <si>
    <t>Granty - MÚ + ZŠ s MŠ</t>
  </si>
  <si>
    <t>Transfery na rôznej úrovni</t>
  </si>
  <si>
    <t>v tom: na matričnú činnosť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</si>
  <si>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</si>
  <si>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</si>
  <si>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</si>
  <si>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</si>
  <si>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</si>
  <si>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</si>
  <si>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</si>
  <si>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</si>
  <si>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BV,na KL od Hl.m. SR,na Šport.leto od BsK</t>
  </si>
  <si>
    <t xml:space="preserve">          na BV z KŠÚ pre ZŠ s MŠ Cádrova</t>
  </si>
  <si>
    <t xml:space="preserve">          na  BV- nákup knižničného fondu</t>
  </si>
  <si>
    <t xml:space="preserve">          na BV - Podpora športových aktivít pre žiakov </t>
  </si>
  <si>
    <t xml:space="preserve">          na BV-Letné filmové pondelky-dotácia BSK</t>
  </si>
  <si>
    <t xml:space="preserve">          na voľby 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</si>
  <si>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</si>
  <si>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</si>
  <si>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</si>
  <si>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</si>
  <si>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</si>
  <si>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Transfery v rámci verejnej správy</t>
  </si>
  <si>
    <t>Finančné operácie spolu</t>
  </si>
  <si>
    <t>Zostatok prostriedkov z minulých rokov</t>
  </si>
  <si>
    <t xml:space="preserve">Prevody z rezervného fondu </t>
  </si>
  <si>
    <t>Iné príj.fin.operácie-predaj akcií</t>
  </si>
  <si>
    <t>Príjmy spolu</t>
  </si>
  <si>
    <t xml:space="preserve">                                                                                                                                           Úprava rozpočtu 2013 - Výdavky</t>
  </si>
  <si>
    <t xml:space="preserve">                                                                                                                                                     </t>
  </si>
  <si>
    <t xml:space="preserve">V Ý D A V K Y </t>
  </si>
  <si>
    <t>Program</t>
  </si>
  <si>
    <t>FK</t>
  </si>
  <si>
    <t>600 - Bežné výdavky spolu</t>
  </si>
  <si>
    <t>1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</si>
  <si>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</si>
  <si>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</si>
  <si>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</si>
  <si>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</si>
  <si>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</si>
  <si>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</si>
  <si>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1.3</t>
  </si>
  <si>
    <t>3.3</t>
  </si>
  <si>
    <t xml:space="preserve">          Matrika</t>
  </si>
  <si>
    <t>1.4</t>
  </si>
  <si>
    <t>6.0</t>
  </si>
  <si>
    <t xml:space="preserve">          Voľby (do NR SR, Sčítanie obyv.)</t>
  </si>
  <si>
    <t>1.5</t>
  </si>
  <si>
    <t xml:space="preserve">          Hlásenie pobytu občanov</t>
  </si>
  <si>
    <t>1.6</t>
  </si>
  <si>
    <t>8.0</t>
  </si>
  <si>
    <t xml:space="preserve">          Transfery všeobecnej povahy VS</t>
  </si>
  <si>
    <t>2</t>
  </si>
  <si>
    <t>02</t>
  </si>
  <si>
    <t>Obrana</t>
  </si>
  <si>
    <t>2.1</t>
  </si>
  <si>
    <t>2.0</t>
  </si>
  <si>
    <t xml:space="preserve">          Civilná ochrana</t>
  </si>
  <si>
    <t>3</t>
  </si>
  <si>
    <t>03</t>
  </si>
  <si>
    <t>Verejný poriadok a bezpečnosť</t>
  </si>
  <si>
    <t>3.1</t>
  </si>
  <si>
    <t xml:space="preserve">          Požiarna ochrana</t>
  </si>
  <si>
    <t>3.2</t>
  </si>
  <si>
    <t xml:space="preserve">          Verejný poriadok a bezpečnosť inde neklasifik.</t>
  </si>
  <si>
    <t>4</t>
  </si>
  <si>
    <t>04</t>
  </si>
  <si>
    <t>Ekonomická oblasť</t>
  </si>
  <si>
    <t>4.1</t>
  </si>
  <si>
    <t>4.3</t>
  </si>
  <si>
    <t xml:space="preserve">          Výstavba - priesk. a proj. práce</t>
  </si>
  <si>
    <t>+9000 poslanecký návrh</t>
  </si>
  <si>
    <t>4.2</t>
  </si>
  <si>
    <t xml:space="preserve">          Výstavba - stavebný úrad</t>
  </si>
  <si>
    <t>-76221 poslanecký návrh</t>
  </si>
  <si>
    <t>5.1</t>
  </si>
  <si>
    <t xml:space="preserve">          Cestná doprava-výst.a opravy miest.komunik.</t>
  </si>
  <si>
    <t>5</t>
  </si>
  <si>
    <t>05</t>
  </si>
  <si>
    <t>Ochrana životného prostredia</t>
  </si>
  <si>
    <t>1.0</t>
  </si>
  <si>
    <t xml:space="preserve">          Nakladanie s odpadmi</t>
  </si>
  <si>
    <t>5.2</t>
  </si>
  <si>
    <t>4.0</t>
  </si>
  <si>
    <t xml:space="preserve">          Ochrana prírody a krajiny-ost.činn.v poľnoh.</t>
  </si>
  <si>
    <t>5.3</t>
  </si>
  <si>
    <t xml:space="preserve">          Ochrana ŽP inde neklasifikovaná</t>
  </si>
  <si>
    <t>-30000 dezinsekcia komáre</t>
  </si>
  <si>
    <t>6</t>
  </si>
  <si>
    <t>06</t>
  </si>
  <si>
    <t>Bývanie a občianska vybavenosť</t>
  </si>
  <si>
    <t>6.1</t>
  </si>
  <si>
    <t xml:space="preserve">           Rozvoj bývania - FRB</t>
  </si>
  <si>
    <t>6.2</t>
  </si>
  <si>
    <t xml:space="preserve">           EKO - podnik VPS</t>
  </si>
  <si>
    <t>6.3</t>
  </si>
  <si>
    <t xml:space="preserve">           Správa bytov a nebytových priestorov</t>
  </si>
  <si>
    <t>7</t>
  </si>
  <si>
    <t>08</t>
  </si>
  <si>
    <t>Rekreácia, kultúra a šport</t>
  </si>
  <si>
    <t>7.1</t>
  </si>
  <si>
    <t xml:space="preserve">          Telovýchova a šport</t>
  </si>
  <si>
    <t>-5000 poslanecký návrh</t>
  </si>
  <si>
    <t>7.2</t>
  </si>
  <si>
    <t>7.3</t>
  </si>
  <si>
    <t>7.4</t>
  </si>
  <si>
    <t>2.0.5</t>
  </si>
  <si>
    <t>7.5</t>
  </si>
  <si>
    <t>2.0.9</t>
  </si>
  <si>
    <t xml:space="preserve">          Ostatné kultúrne služby</t>
  </si>
  <si>
    <t>7.6</t>
  </si>
  <si>
    <t>3.0</t>
  </si>
  <si>
    <t xml:space="preserve">          Vysielacie a vydavateľské služby </t>
  </si>
  <si>
    <t>8</t>
  </si>
  <si>
    <t>09</t>
  </si>
  <si>
    <t>Vzdelávanie</t>
  </si>
  <si>
    <t>8.1</t>
  </si>
  <si>
    <t xml:space="preserve">          Detské jasle</t>
  </si>
  <si>
    <t>8.2</t>
  </si>
  <si>
    <t xml:space="preserve">          Základné vzdelanie</t>
  </si>
  <si>
    <t xml:space="preserve">          Základné vzdelanie - Opravy a údržby ZŠ s MŠ</t>
  </si>
  <si>
    <t>+50000 poslanecký návrh</t>
  </si>
  <si>
    <t>8.3</t>
  </si>
  <si>
    <t>1.2.1</t>
  </si>
  <si>
    <t xml:space="preserve">          Školský úrad</t>
  </si>
  <si>
    <t>8.4</t>
  </si>
  <si>
    <t>5.0</t>
  </si>
  <si>
    <t xml:space="preserve">          Školenia, kurzy semináre a porady</t>
  </si>
  <si>
    <t>9</t>
  </si>
  <si>
    <t>10</t>
  </si>
  <si>
    <t>Sociálne zabezpečenie</t>
  </si>
  <si>
    <t>9.1</t>
  </si>
  <si>
    <t>2.0.1</t>
  </si>
  <si>
    <t xml:space="preserve">          Zariadenia sociálnych služieb</t>
  </si>
  <si>
    <t>9.2</t>
  </si>
  <si>
    <t>2.0.2</t>
  </si>
  <si>
    <t xml:space="preserve">          Ďalšie sociálne služby - staroba</t>
  </si>
  <si>
    <t>9.3</t>
  </si>
  <si>
    <t xml:space="preserve">          Ďalšie sociálne služby - opatrovateľská služba</t>
  </si>
  <si>
    <t>9.4</t>
  </si>
  <si>
    <t>4.0.3</t>
  </si>
  <si>
    <t xml:space="preserve">          Ďalšie sociálne služby - rodina a deti</t>
  </si>
  <si>
    <t>9.5</t>
  </si>
  <si>
    <t>5.0.</t>
  </si>
  <si>
    <t xml:space="preserve">          Nezamestnaní</t>
  </si>
  <si>
    <t>9.6</t>
  </si>
  <si>
    <t>7.0.1</t>
  </si>
  <si>
    <t xml:space="preserve">          Soc.pomoc obč.v hm. a soc.núdzi</t>
  </si>
  <si>
    <t>700 - Kapitálové výdavky spolu</t>
  </si>
  <si>
    <t>Výdavky celkom</t>
  </si>
  <si>
    <t>text</t>
  </si>
  <si>
    <t>-120158 zníženie príjmov z vl. MČ</t>
  </si>
  <si>
    <t>+11000 zvýšenie príjmov ošetrovné DJ</t>
  </si>
  <si>
    <t>+13000 zvýšenie príjmov stravné od dôchodcov</t>
  </si>
  <si>
    <t>+33922 dary, + 387 zostatok FP z predch.rokov-Matrika</t>
  </si>
  <si>
    <t>-5700 nákup zber.nádob,stojanov,nákup a osadenie košov</t>
  </si>
  <si>
    <t>+13 výnos z úrokov z transferu zo ŠR</t>
  </si>
  <si>
    <t>+1 výnos z úroku z transferu zo ŠR a 387 vrátenie FP</t>
  </si>
  <si>
    <t>+2500 varnice, -2100 prepravné</t>
  </si>
  <si>
    <t>-7000 na dávku v hmotnej núdzi</t>
  </si>
  <si>
    <t>-4000 na dávku v hmotnej núdzi</t>
  </si>
  <si>
    <t>-72100 tovary a služby (5%), +8000 výdajňa</t>
  </si>
  <si>
    <t xml:space="preserve">-17000 mzdy,odvody,tovary a služby </t>
  </si>
  <si>
    <t xml:space="preserve">-4000 mzdy,odvody,tovary a služby </t>
  </si>
  <si>
    <t>-10000 služby, -45000 údržba strojov,prístrojov a zar.</t>
  </si>
  <si>
    <t>+4500 deti z detských domovov, -20000 narodenie dieťaťa</t>
  </si>
  <si>
    <t>+50800=1600 Kramárik,5000 Novom.park.spol.,26000 lyž.výcvik,4000 korč.výcvik,3200 plav.výcvik,1000 dotácie ŽP a zdrav.,3000 bezdomovci,7000 pre OZ</t>
  </si>
  <si>
    <t>-267178=-106000 ver.obstarávanie,+900 audit transpar.,+14940 mzda zást.star.,+20000 dohody mimo prac.pomeru,-17000 správa IS,-21771 členovia OZ,+2000 členovia OZ-odvody,-4000 inter.vybav. správa úradu,-30000 vš.služby správa úradu,-126247 mzdy a odvody MÚ</t>
  </si>
  <si>
    <t>-1 780 384,59 kapitálové výdavky</t>
  </si>
  <si>
    <t>-2 225 482,59 bežné + kapitálové výdavky</t>
  </si>
  <si>
    <t>-445 098 bežné výdavky</t>
  </si>
  <si>
    <t>-348940 zníženie podielových daní</t>
  </si>
  <si>
    <t xml:space="preserve">-1 914 499,36 (kap.príjmy-Kohézny fond (ŠR,EÚ),ŠR,Iné zdroje) </t>
  </si>
  <si>
    <t>+134 114,77 kapitálové príjmy (obec)</t>
  </si>
  <si>
    <t>-2 191 173,59 bežné+kapitálové príjmy+finančné operácie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</si>
</sst>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6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i/>
      <sz val="24"/>
      <name val="Times New Roman"/>
      <family val="1"/>
    </font>
    <font>
      <b/>
      <i/>
      <sz val="20"/>
      <name val="Times New Roman"/>
      <family val="1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right"/>
    </xf>
    <xf numFmtId="49" fontId="7" fillId="0" borderId="7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3" fontId="9" fillId="0" borderId="8" xfId="0" applyNumberFormat="1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3" fontId="7" fillId="0" borderId="8" xfId="0" applyNumberFormat="1" applyFont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3" fontId="6" fillId="0" borderId="8" xfId="0" applyNumberFormat="1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3" fontId="9" fillId="0" borderId="8" xfId="0" applyNumberFormat="1" applyFont="1" applyFill="1" applyBorder="1" applyAlignment="1">
      <alignment/>
    </xf>
    <xf numFmtId="0" fontId="7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6" fillId="0" borderId="1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49" fontId="9" fillId="0" borderId="8" xfId="0" applyNumberFormat="1" applyFont="1" applyBorder="1" applyAlignment="1">
      <alignment horizontal="left"/>
    </xf>
    <xf numFmtId="49" fontId="7" fillId="0" borderId="8" xfId="0" applyNumberFormat="1" applyFont="1" applyBorder="1" applyAlignment="1">
      <alignment/>
    </xf>
    <xf numFmtId="49" fontId="6" fillId="0" borderId="8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3" fontId="6" fillId="0" borderId="8" xfId="0" applyNumberFormat="1" applyFont="1" applyFill="1" applyBorder="1" applyAlignment="1">
      <alignment horizontal="right"/>
    </xf>
    <xf numFmtId="49" fontId="9" fillId="0" borderId="8" xfId="0" applyNumberFormat="1" applyFont="1" applyBorder="1" applyAlignment="1">
      <alignment horizontal="right"/>
    </xf>
    <xf numFmtId="49" fontId="9" fillId="0" borderId="8" xfId="0" applyNumberFormat="1" applyFont="1" applyBorder="1" applyAlignment="1">
      <alignment/>
    </xf>
    <xf numFmtId="0" fontId="8" fillId="0" borderId="8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8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/>
    </xf>
    <xf numFmtId="3" fontId="6" fillId="3" borderId="9" xfId="0" applyNumberFormat="1" applyFont="1" applyFill="1" applyBorder="1" applyAlignment="1">
      <alignment/>
    </xf>
    <xf numFmtId="3" fontId="6" fillId="3" borderId="8" xfId="0" applyNumberFormat="1" applyFont="1" applyFill="1" applyBorder="1" applyAlignment="1">
      <alignment/>
    </xf>
    <xf numFmtId="49" fontId="0" fillId="3" borderId="8" xfId="0" applyNumberFormat="1" applyFill="1" applyBorder="1" applyAlignment="1">
      <alignment horizontal="center"/>
    </xf>
    <xf numFmtId="3" fontId="7" fillId="3" borderId="8" xfId="0" applyNumberFormat="1" applyFont="1" applyFill="1" applyBorder="1" applyAlignment="1">
      <alignment/>
    </xf>
    <xf numFmtId="49" fontId="6" fillId="3" borderId="8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11" fillId="0" borderId="8" xfId="0" applyNumberFormat="1" applyFont="1" applyFill="1" applyBorder="1" applyAlignment="1">
      <alignment/>
    </xf>
    <xf numFmtId="49" fontId="11" fillId="0" borderId="8" xfId="0" applyNumberFormat="1" applyFont="1" applyFill="1" applyBorder="1" applyAlignment="1">
      <alignment horizontal="center"/>
    </xf>
    <xf numFmtId="49" fontId="14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/>
    </xf>
    <xf numFmtId="49" fontId="14" fillId="0" borderId="8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4" fillId="3" borderId="8" xfId="0" applyNumberFormat="1" applyFont="1" applyFill="1" applyBorder="1" applyAlignment="1">
      <alignment horizontal="center" wrapText="1"/>
    </xf>
    <xf numFmtId="49" fontId="14" fillId="3" borderId="8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right"/>
    </xf>
    <xf numFmtId="49" fontId="14" fillId="4" borderId="8" xfId="0" applyNumberFormat="1" applyFont="1" applyFill="1" applyBorder="1" applyAlignment="1">
      <alignment horizontal="center"/>
    </xf>
    <xf numFmtId="49" fontId="14" fillId="5" borderId="8" xfId="0" applyNumberFormat="1" applyFont="1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1"/>
  <sheetViews>
    <sheetView workbookViewId="0" topLeftCell="C55">
      <selection activeCell="F72" sqref="F72"/>
    </sheetView>
  </sheetViews>
  <sheetFormatPr defaultColWidth="9.140625" defaultRowHeight="12.75"/>
  <cols>
    <col min="1" max="1" width="9.28125" style="0" bestFit="1" customWidth="1"/>
    <col min="2" max="2" width="50.421875" style="0" bestFit="1" customWidth="1"/>
    <col min="3" max="3" width="13.00390625" style="0" bestFit="1" customWidth="1"/>
    <col min="4" max="4" width="15.7109375" style="0" bestFit="1" customWidth="1"/>
    <col min="5" max="5" width="13.00390625" style="0" bestFit="1" customWidth="1"/>
    <col min="6" max="6" width="55.00390625" style="0" customWidth="1"/>
  </cols>
  <sheetData>
    <row r="1" spans="1:2" ht="18.75">
      <c r="A1" s="1" t="s">
        <v>0</v>
      </c>
      <c r="B1" s="2"/>
    </row>
    <row r="2" spans="1:2" ht="18.75">
      <c r="A2" s="1" t="s">
        <v>1</v>
      </c>
      <c r="B2" s="2"/>
    </row>
    <row r="3" spans="1:2" ht="18.75">
      <c r="A3" s="1" t="s">
        <v>2</v>
      </c>
      <c r="B3" s="2"/>
    </row>
    <row r="4" spans="1:2" ht="18.75">
      <c r="A4" s="1"/>
      <c r="B4" s="2"/>
    </row>
    <row r="5" spans="1:5" ht="30">
      <c r="A5" s="3" t="s">
        <v>3</v>
      </c>
      <c r="B5" s="4"/>
      <c r="C5" s="5"/>
      <c r="D5" s="5"/>
      <c r="E5" s="6"/>
    </row>
    <row r="6" spans="1:5" ht="25.5">
      <c r="A6" s="7" t="s">
        <v>4</v>
      </c>
      <c r="B6" s="6"/>
      <c r="C6" s="8"/>
      <c r="D6" s="8"/>
      <c r="E6" s="6"/>
    </row>
    <row r="7" spans="3:4" ht="12.75">
      <c r="C7" s="9"/>
      <c r="D7" s="9"/>
    </row>
    <row r="8" spans="1:6" ht="15.75">
      <c r="A8" s="10"/>
      <c r="B8" s="11"/>
      <c r="C8" s="12" t="s">
        <v>5</v>
      </c>
      <c r="D8" s="12" t="s">
        <v>6</v>
      </c>
      <c r="E8" s="13" t="s">
        <v>8</v>
      </c>
      <c r="F8" s="13" t="s">
        <v>7</v>
      </c>
    </row>
    <row r="9" spans="1:6" ht="15.75">
      <c r="A9" s="94" t="s">
        <v>9</v>
      </c>
      <c r="B9" s="95"/>
      <c r="C9" s="15" t="s">
        <v>10</v>
      </c>
      <c r="D9" s="15" t="s">
        <v>11</v>
      </c>
      <c r="E9" s="16" t="s">
        <v>10</v>
      </c>
      <c r="F9" s="16" t="s">
        <v>198</v>
      </c>
    </row>
    <row r="10" spans="1:6" ht="15.75">
      <c r="A10" s="17"/>
      <c r="B10" s="18" t="s">
        <v>12</v>
      </c>
      <c r="C10" s="15">
        <v>2013</v>
      </c>
      <c r="D10" s="19" t="s">
        <v>13</v>
      </c>
      <c r="E10" s="16">
        <v>2013</v>
      </c>
      <c r="F10" s="70">
        <v>2013</v>
      </c>
    </row>
    <row r="11" spans="1:15" ht="19.5" customHeight="1">
      <c r="A11" s="20"/>
      <c r="B11" s="21" t="s">
        <v>14</v>
      </c>
      <c r="C11" s="22">
        <f>C12+C14+C16+C24+C26+C42+C43+C44+C25</f>
        <v>15577052</v>
      </c>
      <c r="D11" s="22">
        <f>D12+D14+D16+D24+D25+D42+D43+D26+D44</f>
        <v>15829961.54</v>
      </c>
      <c r="E11" s="22">
        <f>E12+E14+E16+E24+E25+E42+E43+E26+E44</f>
        <v>15384863.54</v>
      </c>
      <c r="F11" s="91" t="s">
        <v>218</v>
      </c>
      <c r="G11" s="14"/>
      <c r="H11" s="14"/>
      <c r="I11" s="5"/>
      <c r="J11" s="5"/>
      <c r="K11" s="5"/>
      <c r="L11" s="5"/>
      <c r="M11" s="5"/>
      <c r="N11" s="5"/>
      <c r="O11" s="5"/>
    </row>
    <row r="12" spans="1:15" ht="19.5" customHeight="1">
      <c r="A12" s="23">
        <v>110</v>
      </c>
      <c r="B12" s="24" t="s">
        <v>15</v>
      </c>
      <c r="C12" s="25">
        <f>SUM(C13:C13)</f>
        <v>5308958</v>
      </c>
      <c r="D12" s="25">
        <f>SUM(D13:D13)</f>
        <v>5508152</v>
      </c>
      <c r="E12" s="25">
        <f>SUM(E13:E13)</f>
        <v>5159212</v>
      </c>
      <c r="F12" s="65"/>
      <c r="G12" s="14"/>
      <c r="H12" s="14"/>
      <c r="I12" s="5"/>
      <c r="J12" s="5"/>
      <c r="K12" s="5"/>
      <c r="L12" s="5"/>
      <c r="M12" s="5"/>
      <c r="N12" s="5"/>
      <c r="O12" s="5"/>
    </row>
    <row r="13" spans="1:15" ht="19.5" customHeight="1">
      <c r="A13" s="26">
        <v>111</v>
      </c>
      <c r="B13" s="27" t="s">
        <v>16</v>
      </c>
      <c r="C13" s="28">
        <v>5308958</v>
      </c>
      <c r="D13" s="72">
        <v>5508152</v>
      </c>
      <c r="E13" s="73">
        <f>5508152-348940</f>
        <v>5159212</v>
      </c>
      <c r="F13" s="74" t="s">
        <v>219</v>
      </c>
      <c r="G13" s="14"/>
      <c r="H13" s="14"/>
      <c r="I13" s="5"/>
      <c r="J13" s="5"/>
      <c r="K13" s="5"/>
      <c r="L13" s="5"/>
      <c r="M13" s="5"/>
      <c r="N13" s="5"/>
      <c r="O13" s="5"/>
    </row>
    <row r="14" spans="1:15" ht="19.5" customHeight="1">
      <c r="A14" s="29">
        <v>120</v>
      </c>
      <c r="B14" s="30" t="s">
        <v>17</v>
      </c>
      <c r="C14" s="31">
        <f>SUM(C15)</f>
        <v>2820000</v>
      </c>
      <c r="D14" s="31">
        <f>SUM(D15)</f>
        <v>2820000</v>
      </c>
      <c r="E14" s="31">
        <f>SUM(E15)</f>
        <v>2820000</v>
      </c>
      <c r="F14" s="67"/>
      <c r="G14" s="14"/>
      <c r="H14" s="14"/>
      <c r="I14" s="5"/>
      <c r="J14" s="5"/>
      <c r="K14" s="5"/>
      <c r="L14" s="5"/>
      <c r="M14" s="5"/>
      <c r="N14" s="5"/>
      <c r="O14" s="5"/>
    </row>
    <row r="15" spans="1:15" ht="19.5" customHeight="1">
      <c r="A15" s="26">
        <v>121</v>
      </c>
      <c r="B15" s="27" t="s">
        <v>18</v>
      </c>
      <c r="C15" s="28">
        <v>2820000</v>
      </c>
      <c r="D15" s="28">
        <v>2820000</v>
      </c>
      <c r="E15" s="34">
        <f>2820000</f>
        <v>2820000</v>
      </c>
      <c r="F15" s="67"/>
      <c r="G15" s="14"/>
      <c r="H15" s="14"/>
      <c r="I15" s="5"/>
      <c r="J15" s="5"/>
      <c r="K15" s="5"/>
      <c r="L15" s="5"/>
      <c r="M15" s="5"/>
      <c r="N15" s="5"/>
      <c r="O15" s="5"/>
    </row>
    <row r="16" spans="1:15" ht="19.5" customHeight="1">
      <c r="A16" s="23">
        <v>130</v>
      </c>
      <c r="B16" s="24" t="s">
        <v>19</v>
      </c>
      <c r="C16" s="31">
        <f>SUM(C17+C23)</f>
        <v>508110</v>
      </c>
      <c r="D16" s="31">
        <f>SUM(D17+D23)</f>
        <v>508110</v>
      </c>
      <c r="E16" s="31">
        <f>SUM(E17+E23)</f>
        <v>508110</v>
      </c>
      <c r="F16" s="67"/>
      <c r="G16" s="14"/>
      <c r="H16" s="14"/>
      <c r="I16" s="5"/>
      <c r="J16" s="5"/>
      <c r="K16" s="5"/>
      <c r="L16" s="5"/>
      <c r="M16" s="5"/>
      <c r="N16" s="5"/>
      <c r="O16" s="5"/>
    </row>
    <row r="17" spans="1:15" ht="19.5" customHeight="1">
      <c r="A17" s="32">
        <v>133</v>
      </c>
      <c r="B17" s="33" t="s">
        <v>20</v>
      </c>
      <c r="C17" s="34">
        <f>SUM(C18:C22)</f>
        <v>506110</v>
      </c>
      <c r="D17" s="34">
        <f>SUM(D18:D22)</f>
        <v>506110</v>
      </c>
      <c r="E17" s="34">
        <f>SUM(E18:E22)</f>
        <v>506110</v>
      </c>
      <c r="F17" s="67"/>
      <c r="G17" s="14"/>
      <c r="H17" s="14"/>
      <c r="I17" s="5"/>
      <c r="J17" s="5"/>
      <c r="K17" s="5"/>
      <c r="L17" s="5"/>
      <c r="M17" s="5"/>
      <c r="N17" s="5"/>
      <c r="O17" s="5"/>
    </row>
    <row r="18" spans="1:15" ht="19.5" customHeight="1">
      <c r="A18" s="33"/>
      <c r="B18" s="33" t="s">
        <v>21</v>
      </c>
      <c r="C18" s="28">
        <v>47000</v>
      </c>
      <c r="D18" s="28">
        <v>47000</v>
      </c>
      <c r="E18" s="34">
        <v>47000</v>
      </c>
      <c r="F18" s="67"/>
      <c r="G18" s="14"/>
      <c r="H18" s="14"/>
      <c r="I18" s="5"/>
      <c r="J18" s="5"/>
      <c r="K18" s="5"/>
      <c r="L18" s="5"/>
      <c r="M18" s="5"/>
      <c r="N18" s="5"/>
      <c r="O18" s="5"/>
    </row>
    <row r="19" spans="1:15" ht="19.5" customHeight="1">
      <c r="A19" s="33"/>
      <c r="B19" s="33" t="s">
        <v>22</v>
      </c>
      <c r="C19" s="28">
        <v>670</v>
      </c>
      <c r="D19" s="28">
        <v>670</v>
      </c>
      <c r="E19" s="34">
        <v>670</v>
      </c>
      <c r="F19" s="67"/>
      <c r="G19" s="14"/>
      <c r="H19" s="14"/>
      <c r="I19" s="5"/>
      <c r="J19" s="5"/>
      <c r="K19" s="5"/>
      <c r="L19" s="5"/>
      <c r="M19" s="5"/>
      <c r="N19" s="5"/>
      <c r="O19" s="5"/>
    </row>
    <row r="20" spans="1:15" ht="19.5" customHeight="1">
      <c r="A20" s="35"/>
      <c r="B20" s="35" t="s">
        <v>23</v>
      </c>
      <c r="C20" s="28">
        <v>8440</v>
      </c>
      <c r="D20" s="28">
        <v>8440</v>
      </c>
      <c r="E20" s="34">
        <v>8440</v>
      </c>
      <c r="F20" s="67"/>
      <c r="G20" s="14"/>
      <c r="H20" s="14"/>
      <c r="I20" s="5"/>
      <c r="J20" s="5"/>
      <c r="K20" s="5"/>
      <c r="L20" s="5"/>
      <c r="M20" s="5"/>
      <c r="N20" s="5"/>
      <c r="O20" s="5"/>
    </row>
    <row r="21" spans="1:15" ht="19.5" customHeight="1">
      <c r="A21" s="35"/>
      <c r="B21" s="35" t="s">
        <v>24</v>
      </c>
      <c r="C21" s="28">
        <v>250000</v>
      </c>
      <c r="D21" s="28">
        <v>250000</v>
      </c>
      <c r="E21" s="34">
        <v>250000</v>
      </c>
      <c r="F21" s="67"/>
      <c r="G21" s="14"/>
      <c r="H21" s="14"/>
      <c r="I21" s="5"/>
      <c r="J21" s="5"/>
      <c r="K21" s="5"/>
      <c r="L21" s="5"/>
      <c r="M21" s="5"/>
      <c r="N21" s="5"/>
      <c r="O21" s="5"/>
    </row>
    <row r="22" spans="1:15" ht="19.5" customHeight="1">
      <c r="A22" s="33"/>
      <c r="B22" s="33" t="s">
        <v>25</v>
      </c>
      <c r="C22" s="28">
        <v>200000</v>
      </c>
      <c r="D22" s="28">
        <v>200000</v>
      </c>
      <c r="E22" s="34">
        <v>200000</v>
      </c>
      <c r="F22" s="67"/>
      <c r="G22" s="14"/>
      <c r="H22" s="14"/>
      <c r="I22" s="5"/>
      <c r="J22" s="5"/>
      <c r="K22" s="5"/>
      <c r="L22" s="5"/>
      <c r="M22" s="5"/>
      <c r="N22" s="5"/>
      <c r="O22" s="5"/>
    </row>
    <row r="23" spans="1:15" ht="19.5" customHeight="1">
      <c r="A23" s="36">
        <v>139002</v>
      </c>
      <c r="B23" s="35" t="s">
        <v>26</v>
      </c>
      <c r="C23" s="28">
        <v>2000</v>
      </c>
      <c r="D23" s="28">
        <v>2000</v>
      </c>
      <c r="E23" s="34">
        <v>2000</v>
      </c>
      <c r="F23" s="67"/>
      <c r="G23" s="14"/>
      <c r="H23" s="14"/>
      <c r="I23" s="5"/>
      <c r="J23" s="5"/>
      <c r="K23" s="5"/>
      <c r="L23" s="5"/>
      <c r="M23" s="5"/>
      <c r="N23" s="5"/>
      <c r="O23" s="5"/>
    </row>
    <row r="24" spans="1:15" ht="19.5" customHeight="1">
      <c r="A24" s="29">
        <v>212</v>
      </c>
      <c r="B24" s="30" t="s">
        <v>27</v>
      </c>
      <c r="C24" s="31">
        <v>798338</v>
      </c>
      <c r="D24" s="75">
        <v>798338</v>
      </c>
      <c r="E24" s="75">
        <f>798338-120158</f>
        <v>678180</v>
      </c>
      <c r="F24" s="76" t="s">
        <v>199</v>
      </c>
      <c r="G24" s="14"/>
      <c r="H24" s="14"/>
      <c r="I24" s="5"/>
      <c r="J24" s="5"/>
      <c r="K24" s="5"/>
      <c r="L24" s="5"/>
      <c r="M24" s="5"/>
      <c r="N24" s="5"/>
      <c r="O24" s="5"/>
    </row>
    <row r="25" spans="1:15" ht="19.5" customHeight="1">
      <c r="A25" s="29">
        <v>212</v>
      </c>
      <c r="B25" s="30" t="s">
        <v>28</v>
      </c>
      <c r="C25" s="31">
        <v>321820</v>
      </c>
      <c r="D25" s="31">
        <v>321820</v>
      </c>
      <c r="E25" s="31">
        <v>321820</v>
      </c>
      <c r="F25" s="68"/>
      <c r="G25" s="14"/>
      <c r="H25" s="14"/>
      <c r="I25" s="5"/>
      <c r="J25" s="5"/>
      <c r="K25" s="5"/>
      <c r="L25" s="5"/>
      <c r="M25" s="5"/>
      <c r="N25" s="5"/>
      <c r="O25" s="5"/>
    </row>
    <row r="26" spans="1:15" ht="19.5" customHeight="1">
      <c r="A26" s="23">
        <v>220</v>
      </c>
      <c r="B26" s="24" t="s">
        <v>29</v>
      </c>
      <c r="C26" s="31">
        <f>SUM(C27+C28+C29)</f>
        <v>2418250</v>
      </c>
      <c r="D26" s="31">
        <f>SUM(D27+D28+D29)</f>
        <v>2418250</v>
      </c>
      <c r="E26" s="31">
        <f>SUM(E27+E28+E29)</f>
        <v>2442250</v>
      </c>
      <c r="F26" s="67"/>
      <c r="G26" s="14"/>
      <c r="H26" s="14"/>
      <c r="I26" s="5"/>
      <c r="J26" s="5"/>
      <c r="K26" s="5"/>
      <c r="L26" s="5"/>
      <c r="M26" s="5"/>
      <c r="N26" s="5"/>
      <c r="O26" s="5"/>
    </row>
    <row r="27" spans="1:15" ht="19.5" customHeight="1">
      <c r="A27" s="32">
        <v>221</v>
      </c>
      <c r="B27" s="33" t="s">
        <v>30</v>
      </c>
      <c r="C27" s="28">
        <v>91600</v>
      </c>
      <c r="D27" s="28">
        <v>91600</v>
      </c>
      <c r="E27" s="34">
        <v>91600</v>
      </c>
      <c r="F27" s="67"/>
      <c r="G27" s="14"/>
      <c r="H27" s="14"/>
      <c r="I27" s="5"/>
      <c r="J27" s="5"/>
      <c r="K27" s="5"/>
      <c r="L27" s="5"/>
      <c r="M27" s="5"/>
      <c r="N27" s="5"/>
      <c r="O27" s="5"/>
    </row>
    <row r="28" spans="1:15" ht="19.5" customHeight="1">
      <c r="A28" s="32">
        <v>222</v>
      </c>
      <c r="B28" s="33" t="s">
        <v>31</v>
      </c>
      <c r="C28" s="28">
        <v>0</v>
      </c>
      <c r="D28" s="28">
        <v>0</v>
      </c>
      <c r="E28" s="34">
        <v>0</v>
      </c>
      <c r="F28" s="67"/>
      <c r="G28" s="14"/>
      <c r="H28" s="14"/>
      <c r="I28" s="5"/>
      <c r="J28" s="5"/>
      <c r="K28" s="5"/>
      <c r="L28" s="5"/>
      <c r="M28" s="5"/>
      <c r="N28" s="5"/>
      <c r="O28" s="5"/>
    </row>
    <row r="29" spans="1:15" ht="19.5" customHeight="1">
      <c r="A29" s="32">
        <v>223</v>
      </c>
      <c r="B29" s="33" t="s">
        <v>32</v>
      </c>
      <c r="C29" s="34">
        <f>SUM(C30:C41)</f>
        <v>2326650</v>
      </c>
      <c r="D29" s="34">
        <f>SUM(D30:D41)</f>
        <v>2326650</v>
      </c>
      <c r="E29" s="34">
        <f>SUM(E30:E41)</f>
        <v>2350650</v>
      </c>
      <c r="F29" s="67"/>
      <c r="G29" s="14"/>
      <c r="H29" s="14"/>
      <c r="I29" s="5"/>
      <c r="J29" s="5"/>
      <c r="K29" s="5"/>
      <c r="L29" s="5"/>
      <c r="M29" s="5"/>
      <c r="N29" s="5"/>
      <c r="O29" s="5"/>
    </row>
    <row r="30" spans="1:15" ht="19.5" customHeight="1">
      <c r="A30" s="32"/>
      <c r="B30" s="33" t="s">
        <v>33</v>
      </c>
      <c r="C30" s="28">
        <v>89000</v>
      </c>
      <c r="D30" s="72">
        <v>89000</v>
      </c>
      <c r="E30" s="73">
        <f>89000+11000</f>
        <v>100000</v>
      </c>
      <c r="F30" s="74" t="s">
        <v>200</v>
      </c>
      <c r="G30" s="14"/>
      <c r="H30" s="14"/>
      <c r="I30" s="5"/>
      <c r="J30" s="5"/>
      <c r="K30" s="5"/>
      <c r="L30" s="5"/>
      <c r="M30" s="5"/>
      <c r="N30" s="5"/>
      <c r="O30" s="5"/>
    </row>
    <row r="31" spans="1:15" ht="19.5" customHeight="1">
      <c r="A31" s="32"/>
      <c r="B31" s="33" t="s">
        <v>34</v>
      </c>
      <c r="C31" s="34">
        <v>454400</v>
      </c>
      <c r="D31" s="34">
        <v>454400</v>
      </c>
      <c r="E31" s="34">
        <v>454400</v>
      </c>
      <c r="F31" s="68"/>
      <c r="G31" s="14"/>
      <c r="H31" s="14"/>
      <c r="I31" s="5"/>
      <c r="J31" s="5"/>
      <c r="K31" s="5"/>
      <c r="L31" s="5"/>
      <c r="M31" s="5"/>
      <c r="N31" s="5"/>
      <c r="O31" s="5"/>
    </row>
    <row r="32" spans="1:15" ht="19.5" customHeight="1">
      <c r="A32" s="32"/>
      <c r="B32" s="33" t="s">
        <v>35</v>
      </c>
      <c r="C32" s="28">
        <v>0</v>
      </c>
      <c r="D32" s="28">
        <v>0</v>
      </c>
      <c r="E32" s="34">
        <v>0</v>
      </c>
      <c r="F32" s="68"/>
      <c r="G32" s="14"/>
      <c r="H32" s="14"/>
      <c r="I32" s="5"/>
      <c r="J32" s="5"/>
      <c r="K32" s="5"/>
      <c r="L32" s="5"/>
      <c r="M32" s="5"/>
      <c r="N32" s="5"/>
      <c r="O32" s="5"/>
    </row>
    <row r="33" spans="1:15" ht="19.5" customHeight="1">
      <c r="A33" s="32"/>
      <c r="B33" s="33" t="s">
        <v>36</v>
      </c>
      <c r="C33" s="28">
        <v>120000</v>
      </c>
      <c r="D33" s="72">
        <v>120000</v>
      </c>
      <c r="E33" s="73">
        <f>120000+13000</f>
        <v>133000</v>
      </c>
      <c r="F33" s="74" t="s">
        <v>201</v>
      </c>
      <c r="G33" s="14"/>
      <c r="H33" s="14"/>
      <c r="I33" s="5"/>
      <c r="J33" s="5"/>
      <c r="K33" s="5"/>
      <c r="L33" s="5"/>
      <c r="M33" s="5"/>
      <c r="N33" s="5"/>
      <c r="O33" s="5"/>
    </row>
    <row r="34" spans="1:15" ht="19.5" customHeight="1">
      <c r="A34" s="32"/>
      <c r="B34" s="33" t="s">
        <v>37</v>
      </c>
      <c r="C34" s="28">
        <v>28000</v>
      </c>
      <c r="D34" s="28">
        <v>28000</v>
      </c>
      <c r="E34" s="34">
        <v>28000</v>
      </c>
      <c r="F34" s="67"/>
      <c r="G34" s="14"/>
      <c r="H34" s="14"/>
      <c r="I34" s="5"/>
      <c r="J34" s="5"/>
      <c r="K34" s="5"/>
      <c r="L34" s="5"/>
      <c r="M34" s="5"/>
      <c r="N34" s="5"/>
      <c r="O34" s="5"/>
    </row>
    <row r="35" spans="1:15" ht="19.5" customHeight="1">
      <c r="A35" s="32"/>
      <c r="B35" s="33" t="s">
        <v>38</v>
      </c>
      <c r="C35" s="28">
        <v>4000</v>
      </c>
      <c r="D35" s="28">
        <v>4000</v>
      </c>
      <c r="E35" s="34">
        <v>4000</v>
      </c>
      <c r="F35" s="67"/>
      <c r="G35" s="14"/>
      <c r="H35" s="14"/>
      <c r="I35" s="5"/>
      <c r="J35" s="5"/>
      <c r="K35" s="5"/>
      <c r="L35" s="5"/>
      <c r="M35" s="5"/>
      <c r="N35" s="5"/>
      <c r="O35" s="5"/>
    </row>
    <row r="36" spans="1:15" ht="19.5" customHeight="1">
      <c r="A36" s="32"/>
      <c r="B36" s="33" t="s">
        <v>39</v>
      </c>
      <c r="C36" s="28">
        <v>35000</v>
      </c>
      <c r="D36" s="28">
        <v>35000</v>
      </c>
      <c r="E36" s="34">
        <v>35000</v>
      </c>
      <c r="F36" s="67"/>
      <c r="G36" s="14"/>
      <c r="H36" s="14"/>
      <c r="I36" s="5"/>
      <c r="J36" s="5"/>
      <c r="K36" s="5"/>
      <c r="L36" s="5"/>
      <c r="M36" s="5"/>
      <c r="N36" s="5"/>
      <c r="O36" s="5"/>
    </row>
    <row r="37" spans="1:15" ht="19.5" customHeight="1">
      <c r="A37" s="32"/>
      <c r="B37" s="33" t="s">
        <v>40</v>
      </c>
      <c r="C37" s="34">
        <v>1229080</v>
      </c>
      <c r="D37" s="34">
        <v>1229080</v>
      </c>
      <c r="E37" s="34">
        <v>1229080</v>
      </c>
      <c r="F37" s="68"/>
      <c r="G37" s="14"/>
      <c r="H37" s="14"/>
      <c r="I37" s="5"/>
      <c r="J37" s="5"/>
      <c r="K37" s="5"/>
      <c r="L37" s="5"/>
      <c r="M37" s="5"/>
      <c r="N37" s="5"/>
      <c r="O37" s="5"/>
    </row>
    <row r="38" spans="1:15" ht="19.5" customHeight="1">
      <c r="A38" s="32"/>
      <c r="B38" s="33" t="s">
        <v>41</v>
      </c>
      <c r="C38" s="34">
        <v>160000</v>
      </c>
      <c r="D38" s="34">
        <v>160000</v>
      </c>
      <c r="E38" s="34">
        <v>160000</v>
      </c>
      <c r="F38" s="68"/>
      <c r="G38" s="14"/>
      <c r="H38" s="14"/>
      <c r="I38" s="5"/>
      <c r="J38" s="5"/>
      <c r="K38" s="5"/>
      <c r="L38" s="5"/>
      <c r="M38" s="5"/>
      <c r="N38" s="5"/>
      <c r="O38" s="5"/>
    </row>
    <row r="39" spans="1:15" ht="19.5" customHeight="1">
      <c r="A39" s="32"/>
      <c r="B39" s="33" t="s">
        <v>42</v>
      </c>
      <c r="C39" s="34">
        <v>13000</v>
      </c>
      <c r="D39" s="34">
        <v>13000</v>
      </c>
      <c r="E39" s="34">
        <v>13000</v>
      </c>
      <c r="F39" s="68"/>
      <c r="G39" s="14"/>
      <c r="H39" s="14"/>
      <c r="I39" s="5"/>
      <c r="J39" s="5"/>
      <c r="K39" s="5"/>
      <c r="L39" s="5"/>
      <c r="M39" s="5"/>
      <c r="N39" s="5"/>
      <c r="O39" s="5"/>
    </row>
    <row r="40" spans="1:15" ht="19.5" customHeight="1">
      <c r="A40" s="32"/>
      <c r="B40" s="33" t="s">
        <v>43</v>
      </c>
      <c r="C40" s="28">
        <f>189866+178</f>
        <v>190044</v>
      </c>
      <c r="D40" s="28">
        <f>189866+178</f>
        <v>190044</v>
      </c>
      <c r="E40" s="34">
        <f>189866+178</f>
        <v>190044</v>
      </c>
      <c r="F40" s="68"/>
      <c r="G40" s="14"/>
      <c r="H40" s="14"/>
      <c r="I40" s="5"/>
      <c r="J40" s="5"/>
      <c r="K40" s="5"/>
      <c r="L40" s="5"/>
      <c r="M40" s="5"/>
      <c r="N40" s="5"/>
      <c r="O40" s="5"/>
    </row>
    <row r="41" spans="1:15" ht="19.5" customHeight="1">
      <c r="A41" s="32"/>
      <c r="B41" s="33" t="s">
        <v>44</v>
      </c>
      <c r="C41" s="28">
        <v>4126</v>
      </c>
      <c r="D41" s="28">
        <v>4126</v>
      </c>
      <c r="E41" s="34">
        <v>4126</v>
      </c>
      <c r="F41" s="67"/>
      <c r="G41" s="14"/>
      <c r="H41" s="14"/>
      <c r="I41" s="5"/>
      <c r="J41" s="5"/>
      <c r="K41" s="5"/>
      <c r="L41" s="5"/>
      <c r="M41" s="5"/>
      <c r="N41" s="5"/>
      <c r="O41" s="5"/>
    </row>
    <row r="42" spans="1:15" ht="19.5" customHeight="1">
      <c r="A42" s="23">
        <v>240</v>
      </c>
      <c r="B42" s="24" t="s">
        <v>45</v>
      </c>
      <c r="C42" s="31">
        <v>25000</v>
      </c>
      <c r="D42" s="31">
        <v>25000</v>
      </c>
      <c r="E42" s="31">
        <v>25000</v>
      </c>
      <c r="F42" s="67"/>
      <c r="G42" s="14"/>
      <c r="H42" s="14"/>
      <c r="I42" s="5"/>
      <c r="J42" s="5"/>
      <c r="K42" s="5"/>
      <c r="L42" s="5"/>
      <c r="M42" s="5"/>
      <c r="N42" s="5"/>
      <c r="O42" s="5"/>
    </row>
    <row r="43" spans="1:15" ht="19.5" customHeight="1">
      <c r="A43" s="23">
        <v>290</v>
      </c>
      <c r="B43" s="24" t="s">
        <v>46</v>
      </c>
      <c r="C43" s="31">
        <v>72000</v>
      </c>
      <c r="D43" s="31">
        <v>72000</v>
      </c>
      <c r="E43" s="31">
        <v>72000</v>
      </c>
      <c r="F43" s="67"/>
      <c r="G43" s="14"/>
      <c r="H43" s="14"/>
      <c r="I43" s="5"/>
      <c r="J43" s="5"/>
      <c r="K43" s="5"/>
      <c r="L43" s="5"/>
      <c r="M43" s="5"/>
      <c r="N43" s="5"/>
      <c r="O43" s="5"/>
    </row>
    <row r="44" spans="1:15" ht="19.5" customHeight="1">
      <c r="A44" s="23">
        <v>310</v>
      </c>
      <c r="B44" s="24" t="s">
        <v>47</v>
      </c>
      <c r="C44" s="31">
        <f>SUM(C45:C46)</f>
        <v>3304576</v>
      </c>
      <c r="D44" s="31">
        <f>SUM(D45:D46)</f>
        <v>3358291.54</v>
      </c>
      <c r="E44" s="31">
        <f>SUM(E45:E46)</f>
        <v>3358291.54</v>
      </c>
      <c r="F44" s="67"/>
      <c r="G44" s="14"/>
      <c r="H44" s="14"/>
      <c r="I44" s="5"/>
      <c r="J44" s="5"/>
      <c r="K44" s="5"/>
      <c r="L44" s="5"/>
      <c r="M44" s="5"/>
      <c r="N44" s="5"/>
      <c r="O44" s="5"/>
    </row>
    <row r="45" spans="1:15" ht="19.5" customHeight="1">
      <c r="A45" s="36">
        <v>311</v>
      </c>
      <c r="B45" s="35" t="s">
        <v>48</v>
      </c>
      <c r="C45" s="28">
        <v>0</v>
      </c>
      <c r="D45" s="28">
        <v>2796</v>
      </c>
      <c r="E45" s="34">
        <v>2796</v>
      </c>
      <c r="F45" s="68"/>
      <c r="G45" s="14"/>
      <c r="H45" s="14"/>
      <c r="I45" s="5"/>
      <c r="J45" s="5"/>
      <c r="K45" s="5"/>
      <c r="L45" s="5"/>
      <c r="M45" s="5"/>
      <c r="N45" s="5"/>
      <c r="O45" s="5"/>
    </row>
    <row r="46" spans="1:15" ht="19.5" customHeight="1">
      <c r="A46" s="32">
        <v>312</v>
      </c>
      <c r="B46" s="33" t="s">
        <v>49</v>
      </c>
      <c r="C46" s="34">
        <f>SUM(C47:C61)</f>
        <v>3304576</v>
      </c>
      <c r="D46" s="34">
        <f>SUM(D47:D61)</f>
        <v>3355495.54</v>
      </c>
      <c r="E46" s="34">
        <f>SUM(E47:E61)</f>
        <v>3355495.54</v>
      </c>
      <c r="F46" s="67"/>
      <c r="G46" s="14"/>
      <c r="H46" s="14"/>
      <c r="I46" s="5"/>
      <c r="J46" s="5"/>
      <c r="K46" s="5"/>
      <c r="L46" s="5"/>
      <c r="M46" s="5"/>
      <c r="N46" s="5"/>
      <c r="O46" s="5"/>
    </row>
    <row r="47" spans="1:15" ht="19.5" customHeight="1">
      <c r="A47" s="32"/>
      <c r="B47" s="33" t="s">
        <v>50</v>
      </c>
      <c r="C47" s="28">
        <v>95713</v>
      </c>
      <c r="D47" s="28">
        <f>95713+1317.19</f>
        <v>97030.19</v>
      </c>
      <c r="E47" s="34">
        <f>95713+1317.19</f>
        <v>97030.19</v>
      </c>
      <c r="F47" s="67"/>
      <c r="G47" s="14"/>
      <c r="H47" s="14"/>
      <c r="I47" s="5"/>
      <c r="J47" s="5"/>
      <c r="K47" s="5"/>
      <c r="L47" s="5"/>
      <c r="M47" s="5"/>
      <c r="N47" s="5"/>
      <c r="O47" s="5"/>
    </row>
    <row r="48" spans="1:15" ht="19.5" customHeight="1">
      <c r="A48" s="36"/>
      <c r="B48" s="35" t="s">
        <v>51</v>
      </c>
      <c r="C48" s="28">
        <f>2950077+127727</f>
        <v>3077804</v>
      </c>
      <c r="D48" s="28">
        <f>2950077+127727+51131+686.15</f>
        <v>3129621.15</v>
      </c>
      <c r="E48" s="34">
        <f>2950077+127727+51131+686.15</f>
        <v>3129621.15</v>
      </c>
      <c r="F48" s="68"/>
      <c r="G48" s="14"/>
      <c r="H48" s="14"/>
      <c r="I48" s="5"/>
      <c r="J48" s="5"/>
      <c r="K48" s="5"/>
      <c r="L48" s="5"/>
      <c r="M48" s="5"/>
      <c r="N48" s="5"/>
      <c r="O48" s="5"/>
    </row>
    <row r="49" spans="1:15" ht="19.5" customHeight="1">
      <c r="A49" s="32"/>
      <c r="B49" s="33" t="s">
        <v>52</v>
      </c>
      <c r="C49" s="28">
        <v>35375</v>
      </c>
      <c r="D49" s="28">
        <f>35375-1405.82</f>
        <v>33969.18</v>
      </c>
      <c r="E49" s="34">
        <f>35375-1405.82</f>
        <v>33969.18</v>
      </c>
      <c r="F49" s="67"/>
      <c r="G49" s="14"/>
      <c r="H49" s="14"/>
      <c r="I49" s="5"/>
      <c r="J49" s="5"/>
      <c r="K49" s="5"/>
      <c r="L49" s="5"/>
      <c r="M49" s="5"/>
      <c r="N49" s="5"/>
      <c r="O49" s="5"/>
    </row>
    <row r="50" spans="1:15" ht="19.5" customHeight="1">
      <c r="A50" s="32"/>
      <c r="B50" s="33" t="s">
        <v>53</v>
      </c>
      <c r="C50" s="28">
        <v>800</v>
      </c>
      <c r="D50" s="28">
        <f>800+202.86</f>
        <v>1002.86</v>
      </c>
      <c r="E50" s="34">
        <f>800+202.86</f>
        <v>1002.86</v>
      </c>
      <c r="F50" s="67"/>
      <c r="G50" s="14"/>
      <c r="H50" s="14"/>
      <c r="I50" s="5"/>
      <c r="J50" s="5"/>
      <c r="K50" s="5"/>
      <c r="L50" s="5"/>
      <c r="M50" s="5"/>
      <c r="N50" s="5"/>
      <c r="O50" s="5"/>
    </row>
    <row r="51" spans="1:15" ht="19.5" customHeight="1">
      <c r="A51" s="32"/>
      <c r="B51" s="35" t="s">
        <v>54</v>
      </c>
      <c r="C51" s="28">
        <v>25136</v>
      </c>
      <c r="D51" s="28">
        <v>25136</v>
      </c>
      <c r="E51" s="34">
        <v>25136</v>
      </c>
      <c r="F51" s="67"/>
      <c r="G51" s="14"/>
      <c r="H51" s="14"/>
      <c r="I51" s="5"/>
      <c r="J51" s="5"/>
      <c r="K51" s="5"/>
      <c r="L51" s="5"/>
      <c r="M51" s="5"/>
      <c r="N51" s="5"/>
      <c r="O51" s="5"/>
    </row>
    <row r="52" spans="1:15" ht="19.5" customHeight="1">
      <c r="A52" s="32"/>
      <c r="B52" s="33" t="s">
        <v>55</v>
      </c>
      <c r="C52" s="28">
        <v>12553</v>
      </c>
      <c r="D52" s="28">
        <f>12553-499.42</f>
        <v>12053.58</v>
      </c>
      <c r="E52" s="34">
        <f>12553-499.42</f>
        <v>12053.58</v>
      </c>
      <c r="F52" s="67"/>
      <c r="G52" s="14"/>
      <c r="H52" s="14"/>
      <c r="I52" s="5"/>
      <c r="J52" s="5"/>
      <c r="K52" s="5"/>
      <c r="L52" s="5"/>
      <c r="M52" s="5"/>
      <c r="N52" s="5"/>
      <c r="O52" s="5"/>
    </row>
    <row r="53" spans="1:15" ht="19.5" customHeight="1">
      <c r="A53" s="32"/>
      <c r="B53" s="33" t="s">
        <v>56</v>
      </c>
      <c r="C53" s="28">
        <v>3084</v>
      </c>
      <c r="D53" s="28">
        <v>3084</v>
      </c>
      <c r="E53" s="34">
        <v>3084</v>
      </c>
      <c r="F53" s="67"/>
      <c r="G53" s="14"/>
      <c r="H53" s="14"/>
      <c r="I53" s="5"/>
      <c r="J53" s="5"/>
      <c r="K53" s="5"/>
      <c r="L53" s="5"/>
      <c r="M53" s="5"/>
      <c r="N53" s="5"/>
      <c r="O53" s="5"/>
    </row>
    <row r="54" spans="1:15" ht="19.5" customHeight="1">
      <c r="A54" s="32"/>
      <c r="B54" s="35" t="s">
        <v>57</v>
      </c>
      <c r="C54" s="28">
        <v>13667</v>
      </c>
      <c r="D54" s="28">
        <f>13667-512.42</f>
        <v>13154.58</v>
      </c>
      <c r="E54" s="34">
        <f>13667-512.42</f>
        <v>13154.58</v>
      </c>
      <c r="F54" s="67"/>
      <c r="G54" s="14"/>
      <c r="H54" s="14"/>
      <c r="I54" s="5"/>
      <c r="J54" s="5"/>
      <c r="K54" s="5"/>
      <c r="L54" s="5"/>
      <c r="M54" s="5"/>
      <c r="N54" s="5"/>
      <c r="O54" s="5"/>
    </row>
    <row r="55" spans="1:15" ht="19.5" customHeight="1">
      <c r="A55" s="32"/>
      <c r="B55" s="33" t="s">
        <v>58</v>
      </c>
      <c r="C55" s="28">
        <v>1444</v>
      </c>
      <c r="D55" s="28">
        <v>1444</v>
      </c>
      <c r="E55" s="34">
        <v>1444</v>
      </c>
      <c r="F55" s="67"/>
      <c r="G55" s="14"/>
      <c r="H55" s="14"/>
      <c r="I55" s="5"/>
      <c r="J55" s="5"/>
      <c r="K55" s="5"/>
      <c r="L55" s="5"/>
      <c r="M55" s="5"/>
      <c r="N55" s="5"/>
      <c r="O55" s="5"/>
    </row>
    <row r="56" spans="1:15" ht="19.5" customHeight="1">
      <c r="A56" s="32"/>
      <c r="B56" s="35" t="s">
        <v>59</v>
      </c>
      <c r="C56" s="28">
        <v>0</v>
      </c>
      <c r="D56" s="28">
        <v>0</v>
      </c>
      <c r="E56" s="34">
        <v>0</v>
      </c>
      <c r="F56" s="67"/>
      <c r="G56" s="14"/>
      <c r="H56" s="14"/>
      <c r="I56" s="5"/>
      <c r="J56" s="5"/>
      <c r="K56" s="5"/>
      <c r="L56" s="5"/>
      <c r="M56" s="5"/>
      <c r="N56" s="5"/>
      <c r="O56" s="5"/>
    </row>
    <row r="57" spans="1:15" ht="19.5" customHeight="1">
      <c r="A57" s="32"/>
      <c r="B57" s="33" t="s">
        <v>60</v>
      </c>
      <c r="C57" s="28">
        <v>0</v>
      </c>
      <c r="D57" s="28">
        <v>0</v>
      </c>
      <c r="E57" s="34">
        <v>0</v>
      </c>
      <c r="F57" s="67"/>
      <c r="G57" s="14"/>
      <c r="H57" s="14"/>
      <c r="I57" s="5"/>
      <c r="J57" s="5"/>
      <c r="K57" s="5"/>
      <c r="L57" s="5"/>
      <c r="M57" s="5"/>
      <c r="N57" s="5"/>
      <c r="O57" s="5"/>
    </row>
    <row r="58" spans="1:15" ht="19.5" customHeight="1">
      <c r="A58" s="32"/>
      <c r="B58" s="33" t="s">
        <v>61</v>
      </c>
      <c r="C58" s="28">
        <v>0</v>
      </c>
      <c r="D58" s="28">
        <v>0</v>
      </c>
      <c r="E58" s="34">
        <v>0</v>
      </c>
      <c r="F58" s="67"/>
      <c r="G58" s="14"/>
      <c r="H58" s="14"/>
      <c r="I58" s="5"/>
      <c r="J58" s="5"/>
      <c r="K58" s="5"/>
      <c r="L58" s="5"/>
      <c r="M58" s="5"/>
      <c r="N58" s="5"/>
      <c r="O58" s="5"/>
    </row>
    <row r="59" spans="1:15" ht="19.5" customHeight="1">
      <c r="A59" s="32"/>
      <c r="B59" s="33" t="s">
        <v>62</v>
      </c>
      <c r="C59" s="28">
        <v>0</v>
      </c>
      <c r="D59" s="28">
        <v>0</v>
      </c>
      <c r="E59" s="34">
        <v>0</v>
      </c>
      <c r="F59" s="67"/>
      <c r="G59" s="14"/>
      <c r="H59" s="14"/>
      <c r="I59" s="5"/>
      <c r="J59" s="5"/>
      <c r="K59" s="5"/>
      <c r="L59" s="5"/>
      <c r="M59" s="5"/>
      <c r="N59" s="5"/>
      <c r="O59" s="5"/>
    </row>
    <row r="60" spans="1:15" ht="19.5" customHeight="1">
      <c r="A60" s="32"/>
      <c r="B60" s="33" t="s">
        <v>63</v>
      </c>
      <c r="C60" s="28">
        <v>0</v>
      </c>
      <c r="D60" s="28">
        <v>0</v>
      </c>
      <c r="E60" s="34">
        <v>0</v>
      </c>
      <c r="F60" s="67"/>
      <c r="G60" s="14"/>
      <c r="H60" s="14"/>
      <c r="I60" s="5"/>
      <c r="J60" s="5"/>
      <c r="K60" s="5"/>
      <c r="L60" s="5"/>
      <c r="M60" s="5"/>
      <c r="N60" s="5"/>
      <c r="O60" s="5"/>
    </row>
    <row r="61" spans="1:15" ht="19.5" customHeight="1">
      <c r="A61" s="32"/>
      <c r="B61" s="33" t="s">
        <v>64</v>
      </c>
      <c r="C61" s="28">
        <v>39000</v>
      </c>
      <c r="D61" s="28">
        <v>39000</v>
      </c>
      <c r="E61" s="34">
        <v>39000</v>
      </c>
      <c r="F61" s="67"/>
      <c r="G61" s="14"/>
      <c r="H61" s="14"/>
      <c r="I61" s="5"/>
      <c r="J61" s="5"/>
      <c r="K61" s="5"/>
      <c r="L61" s="5"/>
      <c r="M61" s="5"/>
      <c r="N61" s="5"/>
      <c r="O61" s="5"/>
    </row>
    <row r="62" spans="1:15" ht="19.5" customHeight="1">
      <c r="A62" s="37"/>
      <c r="B62" s="21" t="s">
        <v>65</v>
      </c>
      <c r="C62" s="38">
        <f>C63+C66</f>
        <v>2905191.38</v>
      </c>
      <c r="D62" s="38">
        <f>D63+D66</f>
        <v>2905191.38</v>
      </c>
      <c r="E62" s="38">
        <f>E63+E66</f>
        <v>990692.0199999998</v>
      </c>
      <c r="F62" s="67"/>
      <c r="G62" s="14"/>
      <c r="H62" s="14"/>
      <c r="I62" s="5"/>
      <c r="J62" s="5"/>
      <c r="K62" s="5"/>
      <c r="L62" s="5"/>
      <c r="M62" s="5"/>
      <c r="N62" s="5"/>
      <c r="O62" s="5"/>
    </row>
    <row r="63" spans="1:15" ht="19.5" customHeight="1">
      <c r="A63" s="23">
        <v>230</v>
      </c>
      <c r="B63" s="24" t="s">
        <v>66</v>
      </c>
      <c r="C63" s="31">
        <f>SUM(C64:C65)</f>
        <v>346750</v>
      </c>
      <c r="D63" s="31">
        <f>SUM(D64:D65)</f>
        <v>346750</v>
      </c>
      <c r="E63" s="31">
        <f>SUM(E64:E65)</f>
        <v>346750</v>
      </c>
      <c r="F63" s="67"/>
      <c r="G63" s="14"/>
      <c r="H63" s="14"/>
      <c r="I63" s="5"/>
      <c r="J63" s="5"/>
      <c r="K63" s="5"/>
      <c r="L63" s="5"/>
      <c r="M63" s="5"/>
      <c r="N63" s="5"/>
      <c r="O63" s="5"/>
    </row>
    <row r="64" spans="1:15" ht="19.5" customHeight="1">
      <c r="A64" s="32">
        <v>231</v>
      </c>
      <c r="B64" s="33" t="s">
        <v>67</v>
      </c>
      <c r="C64" s="28">
        <v>238750</v>
      </c>
      <c r="D64" s="28">
        <v>238750</v>
      </c>
      <c r="E64" s="34">
        <v>238750</v>
      </c>
      <c r="F64" s="67"/>
      <c r="G64" s="14"/>
      <c r="H64" s="14"/>
      <c r="I64" s="5"/>
      <c r="J64" s="5"/>
      <c r="K64" s="5"/>
      <c r="L64" s="5"/>
      <c r="M64" s="5"/>
      <c r="N64" s="5"/>
      <c r="O64" s="5"/>
    </row>
    <row r="65" spans="1:15" ht="19.5" customHeight="1">
      <c r="A65" s="32">
        <v>233</v>
      </c>
      <c r="B65" s="33" t="s">
        <v>68</v>
      </c>
      <c r="C65" s="28">
        <v>108000</v>
      </c>
      <c r="D65" s="28">
        <v>108000</v>
      </c>
      <c r="E65" s="34">
        <v>108000</v>
      </c>
      <c r="F65" s="67"/>
      <c r="G65" s="14"/>
      <c r="H65" s="14"/>
      <c r="I65" s="5"/>
      <c r="J65" s="5"/>
      <c r="K65" s="5"/>
      <c r="L65" s="5"/>
      <c r="M65" s="5"/>
      <c r="N65" s="5"/>
      <c r="O65" s="5"/>
    </row>
    <row r="66" spans="1:15" ht="19.5" customHeight="1">
      <c r="A66" s="23">
        <v>320</v>
      </c>
      <c r="B66" s="39" t="s">
        <v>69</v>
      </c>
      <c r="C66" s="31">
        <f>C67</f>
        <v>2558441.38</v>
      </c>
      <c r="D66" s="31">
        <f>D67</f>
        <v>2558441.38</v>
      </c>
      <c r="E66" s="31">
        <f>E67</f>
        <v>643942.0199999998</v>
      </c>
      <c r="F66" s="67"/>
      <c r="G66" s="14"/>
      <c r="H66" s="14"/>
      <c r="I66" s="5"/>
      <c r="J66" s="5"/>
      <c r="K66" s="5"/>
      <c r="L66" s="5"/>
      <c r="M66" s="5"/>
      <c r="N66" s="5"/>
      <c r="O66" s="5"/>
    </row>
    <row r="67" spans="1:15" ht="19.5" customHeight="1">
      <c r="A67" s="32">
        <v>322</v>
      </c>
      <c r="B67" s="40" t="s">
        <v>70</v>
      </c>
      <c r="C67" s="28">
        <v>2558441.38</v>
      </c>
      <c r="D67" s="72">
        <v>2558441.38</v>
      </c>
      <c r="E67" s="73">
        <f>2558441.38-1914499.36</f>
        <v>643942.0199999998</v>
      </c>
      <c r="F67" s="93" t="s">
        <v>220</v>
      </c>
      <c r="G67" s="14"/>
      <c r="H67" s="14"/>
      <c r="I67" s="5"/>
      <c r="J67" s="5"/>
      <c r="K67" s="5"/>
      <c r="L67" s="5"/>
      <c r="M67" s="5"/>
      <c r="N67" s="5"/>
      <c r="O67" s="5"/>
    </row>
    <row r="68" spans="1:15" ht="19.5" customHeight="1">
      <c r="A68" s="37"/>
      <c r="B68" s="21" t="s">
        <v>71</v>
      </c>
      <c r="C68" s="38">
        <f>C70</f>
        <v>2233986</v>
      </c>
      <c r="D68" s="38">
        <f>D70</f>
        <v>2327636.62</v>
      </c>
      <c r="E68" s="38">
        <f>E70+E69+E71</f>
        <v>2496060.77</v>
      </c>
      <c r="F68" s="67"/>
      <c r="G68" s="14"/>
      <c r="H68" s="14"/>
      <c r="I68" s="5"/>
      <c r="J68" s="5"/>
      <c r="K68" s="5"/>
      <c r="L68" s="5"/>
      <c r="M68" s="5"/>
      <c r="N68" s="5"/>
      <c r="O68" s="5"/>
    </row>
    <row r="69" spans="1:15" ht="19.5" customHeight="1">
      <c r="A69" s="32">
        <v>453</v>
      </c>
      <c r="B69" s="33" t="s">
        <v>72</v>
      </c>
      <c r="C69" s="28">
        <v>0</v>
      </c>
      <c r="D69" s="72">
        <v>0</v>
      </c>
      <c r="E69" s="73">
        <f>33922+387</f>
        <v>34309</v>
      </c>
      <c r="F69" s="74" t="s">
        <v>202</v>
      </c>
      <c r="G69" s="14"/>
      <c r="H69" s="14"/>
      <c r="I69" s="5"/>
      <c r="J69" s="5"/>
      <c r="K69" s="5"/>
      <c r="L69" s="5"/>
      <c r="M69" s="5"/>
      <c r="N69" s="5"/>
      <c r="O69" s="5"/>
    </row>
    <row r="70" spans="1:15" ht="19.5" customHeight="1">
      <c r="A70" s="32">
        <v>454</v>
      </c>
      <c r="B70" s="33" t="s">
        <v>73</v>
      </c>
      <c r="C70" s="28">
        <v>2233986</v>
      </c>
      <c r="D70" s="72">
        <v>2327636.62</v>
      </c>
      <c r="E70" s="73">
        <f>2327637+134114.77</f>
        <v>2461751.77</v>
      </c>
      <c r="F70" s="93" t="s">
        <v>221</v>
      </c>
      <c r="G70" s="14"/>
      <c r="H70" s="14"/>
      <c r="I70" s="5"/>
      <c r="J70" s="5"/>
      <c r="K70" s="5"/>
      <c r="L70" s="5"/>
      <c r="M70" s="5"/>
      <c r="N70" s="5"/>
      <c r="O70" s="5"/>
    </row>
    <row r="71" spans="1:15" ht="19.5" customHeight="1">
      <c r="A71" s="32">
        <v>456</v>
      </c>
      <c r="B71" s="33" t="s">
        <v>74</v>
      </c>
      <c r="C71" s="28">
        <v>0</v>
      </c>
      <c r="D71" s="28">
        <v>0</v>
      </c>
      <c r="E71" s="34">
        <v>0</v>
      </c>
      <c r="F71" s="67"/>
      <c r="G71" s="14"/>
      <c r="H71" s="14"/>
      <c r="I71" s="5"/>
      <c r="J71" s="5"/>
      <c r="K71" s="5"/>
      <c r="L71" s="5"/>
      <c r="M71" s="5"/>
      <c r="N71" s="5"/>
      <c r="O71" s="5"/>
    </row>
    <row r="72" spans="1:15" ht="19.5" customHeight="1">
      <c r="A72" s="21"/>
      <c r="B72" s="21" t="s">
        <v>75</v>
      </c>
      <c r="C72" s="38">
        <f>C68+C62+C11</f>
        <v>20716229.38</v>
      </c>
      <c r="D72" s="71">
        <f>D62+D68+D11</f>
        <v>21062789.54</v>
      </c>
      <c r="E72" s="71">
        <f>E68+E62+E11</f>
        <v>18871616.33</v>
      </c>
      <c r="F72" s="92" t="s">
        <v>222</v>
      </c>
      <c r="G72" s="14"/>
      <c r="H72" s="14"/>
      <c r="I72" s="5"/>
      <c r="J72" s="5"/>
      <c r="K72" s="5"/>
      <c r="L72" s="5"/>
      <c r="M72" s="5"/>
      <c r="N72" s="5"/>
      <c r="O72" s="5"/>
    </row>
    <row r="73" spans="3:15" ht="12.75">
      <c r="C73" s="5"/>
      <c r="D73" s="41"/>
      <c r="E73" s="14"/>
      <c r="F73" s="69"/>
      <c r="G73" s="14"/>
      <c r="H73" s="14"/>
      <c r="I73" s="5"/>
      <c r="J73" s="5"/>
      <c r="K73" s="5"/>
      <c r="L73" s="5"/>
      <c r="M73" s="5"/>
      <c r="N73" s="5"/>
      <c r="O73" s="5"/>
    </row>
    <row r="74" spans="3:15" ht="12.75">
      <c r="C74" s="5"/>
      <c r="D74" s="41"/>
      <c r="E74" s="14"/>
      <c r="F74" s="69"/>
      <c r="G74" s="14"/>
      <c r="H74" s="14"/>
      <c r="I74" s="5"/>
      <c r="J74" s="5"/>
      <c r="K74" s="5"/>
      <c r="L74" s="5"/>
      <c r="M74" s="5"/>
      <c r="N74" s="5"/>
      <c r="O74" s="5"/>
    </row>
    <row r="75" spans="3:15" ht="12.75">
      <c r="C75" s="5"/>
      <c r="D75" s="41"/>
      <c r="E75" s="14"/>
      <c r="F75" s="69"/>
      <c r="G75" s="14"/>
      <c r="H75" s="14"/>
      <c r="I75" s="5"/>
      <c r="J75" s="5"/>
      <c r="K75" s="5"/>
      <c r="L75" s="5"/>
      <c r="M75" s="5"/>
      <c r="N75" s="5"/>
      <c r="O75" s="5"/>
    </row>
    <row r="76" spans="3:15" ht="12.75">
      <c r="C76" s="5"/>
      <c r="D76" s="41"/>
      <c r="E76" s="14"/>
      <c r="F76" s="69"/>
      <c r="G76" s="14"/>
      <c r="H76" s="14"/>
      <c r="I76" s="5"/>
      <c r="J76" s="5"/>
      <c r="K76" s="5"/>
      <c r="L76" s="5"/>
      <c r="M76" s="5"/>
      <c r="N76" s="5"/>
      <c r="O76" s="5"/>
    </row>
    <row r="77" spans="3:15" ht="12.75">
      <c r="C77" s="5"/>
      <c r="D77" s="41"/>
      <c r="E77" s="14"/>
      <c r="F77" s="69"/>
      <c r="G77" s="14"/>
      <c r="H77" s="14"/>
      <c r="I77" s="5"/>
      <c r="J77" s="5"/>
      <c r="K77" s="5"/>
      <c r="L77" s="5"/>
      <c r="M77" s="5"/>
      <c r="N77" s="5"/>
      <c r="O77" s="5"/>
    </row>
    <row r="78" spans="3:15" ht="12.75">
      <c r="C78" s="5"/>
      <c r="D78" s="41"/>
      <c r="E78" s="14"/>
      <c r="F78" s="69"/>
      <c r="G78" s="14"/>
      <c r="H78" s="14"/>
      <c r="I78" s="5"/>
      <c r="J78" s="5"/>
      <c r="K78" s="5"/>
      <c r="L78" s="5"/>
      <c r="M78" s="5"/>
      <c r="N78" s="5"/>
      <c r="O78" s="5"/>
    </row>
    <row r="79" spans="3:15" ht="12.75">
      <c r="C79" s="5"/>
      <c r="D79" s="41"/>
      <c r="E79" s="14"/>
      <c r="F79" s="69"/>
      <c r="G79" s="14"/>
      <c r="H79" s="14"/>
      <c r="I79" s="5"/>
      <c r="J79" s="5"/>
      <c r="K79" s="5"/>
      <c r="L79" s="5"/>
      <c r="M79" s="5"/>
      <c r="N79" s="5"/>
      <c r="O79" s="5"/>
    </row>
    <row r="80" spans="3:15" ht="12.75">
      <c r="C80" s="5"/>
      <c r="D80" s="41"/>
      <c r="E80" s="14"/>
      <c r="F80" s="66"/>
      <c r="G80" s="14"/>
      <c r="H80" s="14"/>
      <c r="I80" s="5"/>
      <c r="J80" s="5"/>
      <c r="K80" s="5"/>
      <c r="L80" s="5"/>
      <c r="M80" s="5"/>
      <c r="N80" s="5"/>
      <c r="O80" s="5"/>
    </row>
    <row r="81" spans="3:15" ht="12.75">
      <c r="C81" s="5"/>
      <c r="D81" s="41"/>
      <c r="E81" s="14"/>
      <c r="F81" s="66"/>
      <c r="G81" s="14"/>
      <c r="H81" s="14"/>
      <c r="I81" s="5"/>
      <c r="J81" s="5"/>
      <c r="K81" s="5"/>
      <c r="L81" s="5"/>
      <c r="M81" s="5"/>
      <c r="N81" s="5"/>
      <c r="O81" s="5"/>
    </row>
    <row r="82" spans="3:15" ht="12.75">
      <c r="C82" s="5"/>
      <c r="D82" s="41"/>
      <c r="E82" s="14"/>
      <c r="F82" s="66"/>
      <c r="G82" s="14"/>
      <c r="H82" s="14"/>
      <c r="I82" s="5"/>
      <c r="J82" s="5"/>
      <c r="K82" s="5"/>
      <c r="L82" s="5"/>
      <c r="M82" s="5"/>
      <c r="N82" s="5"/>
      <c r="O82" s="5"/>
    </row>
    <row r="83" spans="3:15" ht="12.75">
      <c r="C83" s="5"/>
      <c r="D83" s="41"/>
      <c r="E83" s="14"/>
      <c r="F83" s="66"/>
      <c r="G83" s="14"/>
      <c r="H83" s="14"/>
      <c r="I83" s="5"/>
      <c r="J83" s="5"/>
      <c r="K83" s="5"/>
      <c r="L83" s="5"/>
      <c r="M83" s="5"/>
      <c r="N83" s="5"/>
      <c r="O83" s="5"/>
    </row>
    <row r="84" spans="3:15" ht="12.75">
      <c r="C84" s="5"/>
      <c r="D84" s="5"/>
      <c r="E84" s="14"/>
      <c r="F84" s="66"/>
      <c r="G84" s="14"/>
      <c r="H84" s="14"/>
      <c r="I84" s="5"/>
      <c r="J84" s="5"/>
      <c r="K84" s="5"/>
      <c r="L84" s="5"/>
      <c r="M84" s="5"/>
      <c r="N84" s="5"/>
      <c r="O84" s="5"/>
    </row>
    <row r="85" spans="3:15" ht="12.75">
      <c r="C85" s="5"/>
      <c r="D85" s="5"/>
      <c r="E85" s="14"/>
      <c r="F85" s="66"/>
      <c r="G85" s="14"/>
      <c r="H85" s="14"/>
      <c r="I85" s="5"/>
      <c r="J85" s="5"/>
      <c r="K85" s="5"/>
      <c r="L85" s="5"/>
      <c r="M85" s="5"/>
      <c r="N85" s="5"/>
      <c r="O85" s="5"/>
    </row>
    <row r="86" spans="3:15" ht="12.75">
      <c r="C86" s="5"/>
      <c r="D86" s="5"/>
      <c r="E86" s="14"/>
      <c r="F86" s="66"/>
      <c r="G86" s="14"/>
      <c r="H86" s="14"/>
      <c r="I86" s="5"/>
      <c r="J86" s="5"/>
      <c r="K86" s="5"/>
      <c r="L86" s="5"/>
      <c r="M86" s="5"/>
      <c r="N86" s="5"/>
      <c r="O86" s="5"/>
    </row>
    <row r="87" spans="3:15" ht="12.75">
      <c r="C87" s="5"/>
      <c r="D87" s="5"/>
      <c r="E87" s="14"/>
      <c r="F87" s="14"/>
      <c r="G87" s="14"/>
      <c r="H87" s="14"/>
      <c r="I87" s="5"/>
      <c r="J87" s="5"/>
      <c r="K87" s="5"/>
      <c r="L87" s="5"/>
      <c r="M87" s="5"/>
      <c r="N87" s="5"/>
      <c r="O87" s="5"/>
    </row>
    <row r="88" spans="3:15" ht="12.75">
      <c r="C88" s="5"/>
      <c r="D88" s="5"/>
      <c r="E88" s="14"/>
      <c r="F88" s="14"/>
      <c r="G88" s="14"/>
      <c r="H88" s="14"/>
      <c r="I88" s="5"/>
      <c r="J88" s="5"/>
      <c r="K88" s="5"/>
      <c r="L88" s="5"/>
      <c r="M88" s="5"/>
      <c r="N88" s="5"/>
      <c r="O88" s="5"/>
    </row>
    <row r="89" spans="3:15" ht="12.75">
      <c r="C89" s="5"/>
      <c r="D89" s="5"/>
      <c r="E89" s="14"/>
      <c r="F89" s="14"/>
      <c r="G89" s="14"/>
      <c r="H89" s="14"/>
      <c r="I89" s="5"/>
      <c r="J89" s="5"/>
      <c r="K89" s="5"/>
      <c r="L89" s="5"/>
      <c r="M89" s="5"/>
      <c r="N89" s="5"/>
      <c r="O89" s="5"/>
    </row>
    <row r="90" spans="3:15" ht="12.75">
      <c r="C90" s="5"/>
      <c r="D90" s="5"/>
      <c r="E90" s="14"/>
      <c r="F90" s="14"/>
      <c r="G90" s="14"/>
      <c r="H90" s="14"/>
      <c r="I90" s="5"/>
      <c r="J90" s="5"/>
      <c r="K90" s="5"/>
      <c r="L90" s="5"/>
      <c r="M90" s="5"/>
      <c r="N90" s="5"/>
      <c r="O90" s="5"/>
    </row>
    <row r="91" spans="3:15" ht="12.75">
      <c r="C91" s="5"/>
      <c r="D91" s="5"/>
      <c r="E91" s="14"/>
      <c r="F91" s="14"/>
      <c r="G91" s="14"/>
      <c r="H91" s="14"/>
      <c r="I91" s="5"/>
      <c r="J91" s="5"/>
      <c r="K91" s="5"/>
      <c r="L91" s="5"/>
      <c r="M91" s="5"/>
      <c r="N91" s="5"/>
      <c r="O91" s="5"/>
    </row>
    <row r="92" spans="3:15" ht="12.75">
      <c r="C92" s="5"/>
      <c r="D92" s="5"/>
      <c r="E92" s="14"/>
      <c r="F92" s="14"/>
      <c r="G92" s="14"/>
      <c r="H92" s="14"/>
      <c r="I92" s="5"/>
      <c r="J92" s="5"/>
      <c r="K92" s="5"/>
      <c r="L92" s="5"/>
      <c r="M92" s="5"/>
      <c r="N92" s="5"/>
      <c r="O92" s="5"/>
    </row>
    <row r="93" spans="3:15" ht="12.75">
      <c r="C93" s="5"/>
      <c r="D93" s="5"/>
      <c r="E93" s="14"/>
      <c r="F93" s="14"/>
      <c r="G93" s="14"/>
      <c r="H93" s="14"/>
      <c r="I93" s="5"/>
      <c r="J93" s="5"/>
      <c r="K93" s="5"/>
      <c r="L93" s="5"/>
      <c r="M93" s="5"/>
      <c r="N93" s="5"/>
      <c r="O93" s="5"/>
    </row>
    <row r="94" spans="3:15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3:15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3:15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3:15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3:15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3:15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3:15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3:15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3:15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3:15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3:15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3:15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3:15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3:15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3:15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3:15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3:15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3:15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3:15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3:15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3:15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3:15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3:15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3:15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3:15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3:15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3:15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3:15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3:15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3:15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3:15" ht="12.7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3:15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3:15" ht="12.7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3:15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3:15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3:15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3:15" ht="12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3:15" ht="12.7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3:15" ht="12.7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3:15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3:15" ht="12.7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3:15" ht="12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3:15" ht="12.7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3:15" ht="12.7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3:15" ht="12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3:15" ht="12.7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3:15" ht="12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3:15" ht="12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3:15" ht="12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3:15" ht="12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3:15" ht="12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3:15" ht="12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3:15" ht="12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3:15" ht="12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3:15" ht="12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3:15" ht="12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3:15" ht="12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3:15" ht="12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3:15" ht="12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3:15" ht="12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3:15" ht="12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3:15" ht="12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3:15" ht="12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3:15" ht="12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3:15" ht="12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3:15" ht="12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3:15" ht="12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3:15" ht="12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3:15" ht="12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3:15" ht="12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3:15" ht="12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3:15" ht="12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3:15" ht="12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3:15" ht="12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3:15" ht="12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3:15" ht="12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3:15" ht="12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3:15" ht="12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3:15" ht="12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3:15" ht="12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3:15" ht="12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3:15" ht="12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3:15" ht="12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3:15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3:15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3:15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3:15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3:15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3:15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3:15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3:15" ht="12.7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3:15" ht="12.7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3:15" ht="12.7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3:15" ht="12.7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3:15" ht="12.7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3:15" ht="12.7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3:15" ht="12.7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3:15" ht="12.7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3:15" ht="12.7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3:15" ht="12.7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3:15" ht="12.7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3:15" ht="12.7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3:15" ht="12.7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3:15" ht="12.7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3:15" ht="12.7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3:15" ht="12.7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3:15" ht="12.7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3:15" ht="12.7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3:15" ht="12.7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3:15" ht="12.7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3:15" ht="12.7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3:15" ht="12.7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3:15" ht="12.7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3:15" ht="12.7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3:15" ht="12.7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3:15" ht="12.7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3:15" ht="12.7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3:15" ht="12.7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3:15" ht="12.7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3:15" ht="12.7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3:15" ht="12.7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3:15" ht="12.7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3:15" ht="12.7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3:15" ht="12.7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3:15" ht="12.7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3:15" ht="12.7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3:15" ht="12.7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3:15" ht="12.7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3:15" ht="12.7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3:15" ht="12.7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3:15" ht="12.7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3:15" ht="12.7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3:15" ht="12.7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3:15" ht="12.7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3:15" ht="12.7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3:15" ht="12.7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3:15" ht="12.7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3:15" ht="12.7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3:15" ht="12.7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3:15" ht="12.7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3:15" ht="12.7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3:15" ht="12.7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3:15" ht="12.7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3:15" ht="12.7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3:15" ht="12.7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3:15" ht="12.7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3:15" ht="12.7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3:15" ht="12.7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</sheetData>
  <mergeCells count="1">
    <mergeCell ref="A9:B9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="75" zoomScaleNormal="75" workbookViewId="0" topLeftCell="B11">
      <selection activeCell="G11" sqref="G11"/>
    </sheetView>
  </sheetViews>
  <sheetFormatPr defaultColWidth="9.140625" defaultRowHeight="12.75"/>
  <cols>
    <col min="2" max="2" width="7.00390625" style="0" customWidth="1"/>
    <col min="3" max="3" width="49.421875" style="0" bestFit="1" customWidth="1"/>
    <col min="4" max="4" width="13.00390625" style="0" bestFit="1" customWidth="1"/>
    <col min="5" max="5" width="15.7109375" style="0" bestFit="1" customWidth="1"/>
    <col min="6" max="6" width="13.00390625" style="0" bestFit="1" customWidth="1"/>
    <col min="7" max="7" width="53.57421875" style="0" customWidth="1"/>
    <col min="8" max="8" width="6.421875" style="0" customWidth="1"/>
  </cols>
  <sheetData>
    <row r="1" spans="1:2" ht="18.75">
      <c r="A1" s="1" t="s">
        <v>0</v>
      </c>
      <c r="B1" s="2"/>
    </row>
    <row r="2" spans="1:2" ht="18.75">
      <c r="A2" s="1" t="s">
        <v>1</v>
      </c>
      <c r="B2" s="2"/>
    </row>
    <row r="3" spans="1:8" ht="18.75">
      <c r="A3" s="1" t="s">
        <v>2</v>
      </c>
      <c r="B3" s="2"/>
      <c r="C3" s="6"/>
      <c r="D3" s="42"/>
      <c r="E3" s="42"/>
      <c r="F3" s="14"/>
      <c r="G3" s="43"/>
      <c r="H3" s="43"/>
    </row>
    <row r="4" spans="1:8" ht="18.75">
      <c r="A4" s="1"/>
      <c r="B4" s="2"/>
      <c r="C4" s="6"/>
      <c r="D4" s="42"/>
      <c r="E4" s="42"/>
      <c r="F4" s="14"/>
      <c r="G4" s="43"/>
      <c r="H4" s="43"/>
    </row>
    <row r="5" spans="1:8" ht="25.5">
      <c r="A5" s="7" t="s">
        <v>76</v>
      </c>
      <c r="B5" s="6"/>
      <c r="C5" s="6"/>
      <c r="D5" s="42"/>
      <c r="E5" s="42"/>
      <c r="F5" s="6"/>
      <c r="G5" s="6"/>
      <c r="H5" s="43"/>
    </row>
    <row r="6" spans="1:8" ht="25.5">
      <c r="A6" s="7" t="s">
        <v>77</v>
      </c>
      <c r="B6" s="6"/>
      <c r="C6" s="6"/>
      <c r="D6" s="42"/>
      <c r="E6" s="42"/>
      <c r="F6" s="6"/>
      <c r="G6" s="6"/>
      <c r="H6" s="43"/>
    </row>
    <row r="7" spans="1:8" ht="12.75">
      <c r="A7" s="44"/>
      <c r="B7" s="44"/>
      <c r="C7" s="44"/>
      <c r="D7" s="45"/>
      <c r="E7" s="45"/>
      <c r="F7" s="14"/>
      <c r="G7" s="43"/>
      <c r="H7" s="43"/>
    </row>
    <row r="8" spans="1:9" ht="15.75">
      <c r="A8" s="46"/>
      <c r="B8" s="47"/>
      <c r="C8" s="48"/>
      <c r="D8" s="12" t="s">
        <v>5</v>
      </c>
      <c r="E8" s="12" t="s">
        <v>6</v>
      </c>
      <c r="F8" s="13" t="s">
        <v>8</v>
      </c>
      <c r="G8" s="13" t="s">
        <v>7</v>
      </c>
      <c r="H8" s="49"/>
      <c r="I8" s="14"/>
    </row>
    <row r="9" spans="1:9" ht="15.75">
      <c r="A9" s="96" t="s">
        <v>78</v>
      </c>
      <c r="B9" s="97"/>
      <c r="C9" s="98"/>
      <c r="D9" s="15" t="s">
        <v>10</v>
      </c>
      <c r="E9" s="15" t="s">
        <v>11</v>
      </c>
      <c r="F9" s="16" t="s">
        <v>10</v>
      </c>
      <c r="G9" s="16" t="s">
        <v>198</v>
      </c>
      <c r="H9" s="50"/>
      <c r="I9" s="14"/>
    </row>
    <row r="10" spans="1:9" ht="15.75">
      <c r="A10" s="51"/>
      <c r="B10" s="52"/>
      <c r="C10" s="53" t="s">
        <v>12</v>
      </c>
      <c r="D10" s="15">
        <v>2013</v>
      </c>
      <c r="E10" s="19" t="s">
        <v>13</v>
      </c>
      <c r="F10" s="16">
        <v>2013</v>
      </c>
      <c r="G10" s="70">
        <v>2013</v>
      </c>
      <c r="H10" s="49"/>
      <c r="I10" s="14"/>
    </row>
    <row r="11" spans="1:9" ht="19.5" customHeight="1">
      <c r="A11" s="54" t="s">
        <v>79</v>
      </c>
      <c r="B11" s="55" t="s">
        <v>80</v>
      </c>
      <c r="C11" s="21" t="s">
        <v>81</v>
      </c>
      <c r="D11" s="38">
        <f>D12+D19+D21+D24+D28+D32+D36+D43+D49</f>
        <v>15577052</v>
      </c>
      <c r="E11" s="38">
        <f>E12+E19+E21+E24+E28+E32+E36+E43+E49</f>
        <v>15829962.39</v>
      </c>
      <c r="F11" s="38">
        <f>15829962-445098</f>
        <v>15384864</v>
      </c>
      <c r="G11" s="91" t="s">
        <v>218</v>
      </c>
      <c r="H11" s="49"/>
      <c r="I11" s="14"/>
    </row>
    <row r="12" spans="1:9" ht="19.5" customHeight="1">
      <c r="A12" s="56" t="s">
        <v>82</v>
      </c>
      <c r="B12" s="56" t="s">
        <v>83</v>
      </c>
      <c r="C12" s="56" t="s">
        <v>84</v>
      </c>
      <c r="D12" s="31">
        <f>D13+D14+D15+D16+D17+D18</f>
        <v>2826906</v>
      </c>
      <c r="E12" s="31">
        <f>E13+E14+E15+E16+E17+E18</f>
        <v>2827723.77</v>
      </c>
      <c r="F12" s="31">
        <f>F13+F14+F15+F16+F17+F18</f>
        <v>2611734.77</v>
      </c>
      <c r="G12" s="80"/>
      <c r="H12" s="49"/>
      <c r="I12" s="14"/>
    </row>
    <row r="13" spans="1:9" ht="79.5" customHeight="1">
      <c r="A13" s="57" t="s">
        <v>85</v>
      </c>
      <c r="B13" s="57" t="s">
        <v>85</v>
      </c>
      <c r="C13" s="57" t="s">
        <v>86</v>
      </c>
      <c r="D13" s="34">
        <v>2555919</v>
      </c>
      <c r="E13" s="73">
        <v>2555919</v>
      </c>
      <c r="F13" s="73">
        <f>2555919-267178+1</f>
        <v>2288742</v>
      </c>
      <c r="G13" s="88" t="s">
        <v>215</v>
      </c>
      <c r="H13" s="49"/>
      <c r="I13" s="14"/>
    </row>
    <row r="14" spans="1:9" ht="19.5" customHeight="1">
      <c r="A14" s="57" t="s">
        <v>87</v>
      </c>
      <c r="B14" s="57" t="s">
        <v>87</v>
      </c>
      <c r="C14" s="33" t="s">
        <v>88</v>
      </c>
      <c r="D14" s="34">
        <v>61990</v>
      </c>
      <c r="E14" s="34">
        <v>61990</v>
      </c>
      <c r="F14" s="34">
        <v>61990</v>
      </c>
      <c r="G14" s="81"/>
      <c r="H14" s="49"/>
      <c r="I14" s="14"/>
    </row>
    <row r="15" spans="1:9" ht="19.5" customHeight="1">
      <c r="A15" s="57" t="s">
        <v>89</v>
      </c>
      <c r="B15" s="57" t="s">
        <v>90</v>
      </c>
      <c r="C15" s="33" t="s">
        <v>91</v>
      </c>
      <c r="D15" s="34">
        <v>103713</v>
      </c>
      <c r="E15" s="73">
        <f>103713+1317.19</f>
        <v>105030.19</v>
      </c>
      <c r="F15" s="73">
        <f>103713+1317.19+388</f>
        <v>105418.19</v>
      </c>
      <c r="G15" s="89" t="s">
        <v>205</v>
      </c>
      <c r="H15" s="49"/>
      <c r="I15" s="14"/>
    </row>
    <row r="16" spans="1:9" ht="19.5" customHeight="1">
      <c r="A16" s="57" t="s">
        <v>92</v>
      </c>
      <c r="B16" s="57" t="s">
        <v>93</v>
      </c>
      <c r="C16" s="33" t="s">
        <v>94</v>
      </c>
      <c r="D16" s="34">
        <v>39000</v>
      </c>
      <c r="E16" s="34">
        <v>39000</v>
      </c>
      <c r="F16" s="34">
        <v>39000</v>
      </c>
      <c r="G16" s="83"/>
      <c r="H16" s="49"/>
      <c r="I16" s="14"/>
    </row>
    <row r="17" spans="1:9" ht="19.5" customHeight="1">
      <c r="A17" s="57" t="s">
        <v>95</v>
      </c>
      <c r="B17" s="57" t="s">
        <v>93</v>
      </c>
      <c r="C17" s="33" t="s">
        <v>96</v>
      </c>
      <c r="D17" s="34">
        <f>30074-290</f>
        <v>29784</v>
      </c>
      <c r="E17" s="34">
        <f>30074-290-499.42</f>
        <v>29284.58</v>
      </c>
      <c r="F17" s="34">
        <f>30074-290-499.42</f>
        <v>29284.58</v>
      </c>
      <c r="G17" s="84"/>
      <c r="H17" s="49"/>
      <c r="I17" s="14"/>
    </row>
    <row r="18" spans="1:9" ht="49.5" customHeight="1">
      <c r="A18" s="57" t="s">
        <v>97</v>
      </c>
      <c r="B18" s="57" t="s">
        <v>98</v>
      </c>
      <c r="C18" s="33" t="s">
        <v>99</v>
      </c>
      <c r="D18" s="34">
        <v>36500</v>
      </c>
      <c r="E18" s="73">
        <v>36500</v>
      </c>
      <c r="F18" s="73">
        <f>36500+50800</f>
        <v>87300</v>
      </c>
      <c r="G18" s="88" t="s">
        <v>214</v>
      </c>
      <c r="H18" s="58"/>
      <c r="I18" s="14"/>
    </row>
    <row r="19" spans="1:9" ht="19.5" customHeight="1">
      <c r="A19" s="56" t="s">
        <v>100</v>
      </c>
      <c r="B19" s="56" t="s">
        <v>101</v>
      </c>
      <c r="C19" s="24" t="s">
        <v>102</v>
      </c>
      <c r="D19" s="31">
        <f>SUM(D20)</f>
        <v>3829</v>
      </c>
      <c r="E19" s="31">
        <f>SUM(E20)</f>
        <v>3829</v>
      </c>
      <c r="F19" s="31">
        <f>SUM(F20)</f>
        <v>3829</v>
      </c>
      <c r="G19" s="82"/>
      <c r="H19" s="58"/>
      <c r="I19" s="14"/>
    </row>
    <row r="20" spans="1:9" ht="19.5" customHeight="1">
      <c r="A20" s="57" t="s">
        <v>103</v>
      </c>
      <c r="B20" s="57" t="s">
        <v>104</v>
      </c>
      <c r="C20" s="33" t="s">
        <v>105</v>
      </c>
      <c r="D20" s="34">
        <v>3829</v>
      </c>
      <c r="E20" s="34">
        <v>3829</v>
      </c>
      <c r="F20" s="34">
        <v>3829</v>
      </c>
      <c r="G20" s="82"/>
      <c r="H20" s="58"/>
      <c r="I20" s="14"/>
    </row>
    <row r="21" spans="1:9" ht="19.5" customHeight="1">
      <c r="A21" s="56" t="s">
        <v>106</v>
      </c>
      <c r="B21" s="56" t="s">
        <v>107</v>
      </c>
      <c r="C21" s="24" t="s">
        <v>108</v>
      </c>
      <c r="D21" s="31">
        <f>SUM(D22:D23)</f>
        <v>108782</v>
      </c>
      <c r="E21" s="31">
        <f>SUM(E22:E23)</f>
        <v>108782</v>
      </c>
      <c r="F21" s="31">
        <f>SUM(F22:F23)</f>
        <v>108782</v>
      </c>
      <c r="G21" s="82"/>
      <c r="H21" s="58"/>
      <c r="I21" s="14"/>
    </row>
    <row r="22" spans="1:9" ht="19.5" customHeight="1">
      <c r="A22" s="57" t="s">
        <v>109</v>
      </c>
      <c r="B22" s="57" t="s">
        <v>104</v>
      </c>
      <c r="C22" s="33" t="s">
        <v>110</v>
      </c>
      <c r="D22" s="34">
        <v>462</v>
      </c>
      <c r="E22" s="34">
        <v>462</v>
      </c>
      <c r="F22" s="34">
        <v>462</v>
      </c>
      <c r="G22" s="82"/>
      <c r="H22" s="58"/>
      <c r="I22" s="14"/>
    </row>
    <row r="23" spans="1:9" ht="19.5" customHeight="1">
      <c r="A23" s="57" t="s">
        <v>111</v>
      </c>
      <c r="B23" s="57" t="s">
        <v>93</v>
      </c>
      <c r="C23" s="33" t="s">
        <v>112</v>
      </c>
      <c r="D23" s="34">
        <v>108320</v>
      </c>
      <c r="E23" s="34">
        <v>108320</v>
      </c>
      <c r="F23" s="34">
        <v>108320</v>
      </c>
      <c r="G23" s="82"/>
      <c r="H23" s="58"/>
      <c r="I23" s="14"/>
    </row>
    <row r="24" spans="1:9" ht="19.5" customHeight="1">
      <c r="A24" s="56" t="s">
        <v>113</v>
      </c>
      <c r="B24" s="56" t="s">
        <v>114</v>
      </c>
      <c r="C24" s="24" t="s">
        <v>115</v>
      </c>
      <c r="D24" s="31">
        <f>SUM(D25:D27)</f>
        <v>608357</v>
      </c>
      <c r="E24" s="31">
        <f>SUM(E25:E27)</f>
        <v>606950.1799999999</v>
      </c>
      <c r="F24" s="31">
        <f>SUM(F25:F27)</f>
        <v>539729.1799999999</v>
      </c>
      <c r="G24" s="82"/>
      <c r="H24" s="58"/>
      <c r="I24" s="14"/>
    </row>
    <row r="25" spans="1:9" ht="19.5" customHeight="1">
      <c r="A25" s="57" t="s">
        <v>116</v>
      </c>
      <c r="B25" s="57" t="s">
        <v>117</v>
      </c>
      <c r="C25" s="33" t="s">
        <v>118</v>
      </c>
      <c r="D25" s="34">
        <v>19000</v>
      </c>
      <c r="E25" s="73">
        <v>19000</v>
      </c>
      <c r="F25" s="73">
        <f>19000+9000</f>
        <v>28000</v>
      </c>
      <c r="G25" s="89" t="s">
        <v>119</v>
      </c>
      <c r="H25" s="58"/>
      <c r="I25" s="14"/>
    </row>
    <row r="26" spans="1:9" ht="19.5" customHeight="1">
      <c r="A26" s="57" t="s">
        <v>120</v>
      </c>
      <c r="B26" s="57" t="s">
        <v>117</v>
      </c>
      <c r="C26" s="33" t="s">
        <v>121</v>
      </c>
      <c r="D26" s="34">
        <f>299420-1770</f>
        <v>297650</v>
      </c>
      <c r="E26" s="73">
        <f>299420-1770-1406.82</f>
        <v>296243.18</v>
      </c>
      <c r="F26" s="73">
        <f>299420-1770-1406.82-76221</f>
        <v>220022.18</v>
      </c>
      <c r="G26" s="89" t="s">
        <v>122</v>
      </c>
      <c r="H26" s="58"/>
      <c r="I26" s="14"/>
    </row>
    <row r="27" spans="1:9" ht="19.5" customHeight="1">
      <c r="A27" s="57" t="s">
        <v>117</v>
      </c>
      <c r="B27" s="57" t="s">
        <v>123</v>
      </c>
      <c r="C27" s="33" t="s">
        <v>124</v>
      </c>
      <c r="D27" s="34">
        <v>291707</v>
      </c>
      <c r="E27" s="34">
        <v>291707</v>
      </c>
      <c r="F27" s="34">
        <v>291707</v>
      </c>
      <c r="G27" s="82"/>
      <c r="H27" s="58"/>
      <c r="I27" s="14"/>
    </row>
    <row r="28" spans="1:9" ht="19.5" customHeight="1">
      <c r="A28" s="56" t="s">
        <v>125</v>
      </c>
      <c r="B28" s="56" t="s">
        <v>126</v>
      </c>
      <c r="C28" s="24" t="s">
        <v>127</v>
      </c>
      <c r="D28" s="31">
        <f>SUM(D29:D31)</f>
        <v>142600</v>
      </c>
      <c r="E28" s="31">
        <f>SUM(E29:E31)</f>
        <v>142600</v>
      </c>
      <c r="F28" s="31">
        <f>SUM(F29:F31)</f>
        <v>106900</v>
      </c>
      <c r="G28" s="82"/>
      <c r="H28" s="58"/>
      <c r="I28" s="14"/>
    </row>
    <row r="29" spans="1:9" ht="19.5" customHeight="1">
      <c r="A29" s="57" t="s">
        <v>123</v>
      </c>
      <c r="B29" s="57" t="s">
        <v>128</v>
      </c>
      <c r="C29" s="33" t="s">
        <v>129</v>
      </c>
      <c r="D29" s="34">
        <v>59600</v>
      </c>
      <c r="E29" s="73">
        <v>59600</v>
      </c>
      <c r="F29" s="73">
        <f>59600-5700</f>
        <v>53900</v>
      </c>
      <c r="G29" s="89" t="s">
        <v>203</v>
      </c>
      <c r="H29" s="58"/>
      <c r="I29" s="14"/>
    </row>
    <row r="30" spans="1:9" ht="19.5" customHeight="1">
      <c r="A30" s="57" t="s">
        <v>130</v>
      </c>
      <c r="B30" s="57" t="s">
        <v>131</v>
      </c>
      <c r="C30" s="33" t="s">
        <v>132</v>
      </c>
      <c r="D30" s="34">
        <v>17500</v>
      </c>
      <c r="E30" s="34">
        <v>17500</v>
      </c>
      <c r="F30" s="34">
        <v>17500</v>
      </c>
      <c r="G30" s="82"/>
      <c r="H30" s="58"/>
      <c r="I30" s="14"/>
    </row>
    <row r="31" spans="1:9" ht="19.5" customHeight="1">
      <c r="A31" s="57" t="s">
        <v>133</v>
      </c>
      <c r="B31" s="57" t="s">
        <v>93</v>
      </c>
      <c r="C31" s="33" t="s">
        <v>134</v>
      </c>
      <c r="D31" s="34">
        <v>65500</v>
      </c>
      <c r="E31" s="73">
        <v>65500</v>
      </c>
      <c r="F31" s="73">
        <f>65500-30000</f>
        <v>35500</v>
      </c>
      <c r="G31" s="89" t="s">
        <v>135</v>
      </c>
      <c r="H31" s="58"/>
      <c r="I31" s="14"/>
    </row>
    <row r="32" spans="1:9" ht="19.5" customHeight="1">
      <c r="A32" s="56" t="s">
        <v>136</v>
      </c>
      <c r="B32" s="56" t="s">
        <v>137</v>
      </c>
      <c r="C32" s="24" t="s">
        <v>138</v>
      </c>
      <c r="D32" s="31">
        <f>SUM(D33:D35)</f>
        <v>3967211</v>
      </c>
      <c r="E32" s="31">
        <f>SUM(E33:E35)</f>
        <v>3967084.58</v>
      </c>
      <c r="F32" s="31">
        <f>SUM(F33:F35)</f>
        <v>3847984.58</v>
      </c>
      <c r="G32" s="82"/>
      <c r="H32" s="58"/>
      <c r="I32" s="14"/>
    </row>
    <row r="33" spans="1:9" ht="19.5" customHeight="1">
      <c r="A33" s="57" t="s">
        <v>139</v>
      </c>
      <c r="B33" s="57" t="s">
        <v>128</v>
      </c>
      <c r="C33" s="33" t="s">
        <v>140</v>
      </c>
      <c r="D33" s="34">
        <v>14420</v>
      </c>
      <c r="E33" s="34">
        <f>14420-547.42</f>
        <v>13872.58</v>
      </c>
      <c r="F33" s="34">
        <f>14420-547.42</f>
        <v>13872.58</v>
      </c>
      <c r="G33" s="82"/>
      <c r="H33" s="58"/>
      <c r="I33" s="14"/>
    </row>
    <row r="34" spans="1:9" ht="19.5" customHeight="1">
      <c r="A34" s="57" t="s">
        <v>141</v>
      </c>
      <c r="B34" s="57" t="s">
        <v>104</v>
      </c>
      <c r="C34" s="33" t="s">
        <v>142</v>
      </c>
      <c r="D34" s="34">
        <v>3029080</v>
      </c>
      <c r="E34" s="73">
        <f>3029080+421</f>
        <v>3029501</v>
      </c>
      <c r="F34" s="73">
        <f>3029080+421-72100+8000</f>
        <v>2965401</v>
      </c>
      <c r="G34" s="89" t="s">
        <v>209</v>
      </c>
      <c r="H34" s="58"/>
      <c r="I34" s="14"/>
    </row>
    <row r="35" spans="1:9" ht="19.5" customHeight="1">
      <c r="A35" s="57" t="s">
        <v>143</v>
      </c>
      <c r="B35" s="57" t="s">
        <v>93</v>
      </c>
      <c r="C35" s="33" t="s">
        <v>144</v>
      </c>
      <c r="D35" s="34">
        <v>923711</v>
      </c>
      <c r="E35" s="73">
        <v>923711</v>
      </c>
      <c r="F35" s="73">
        <f>923711-55000</f>
        <v>868711</v>
      </c>
      <c r="G35" s="89" t="s">
        <v>212</v>
      </c>
      <c r="H35" s="58"/>
      <c r="I35" s="14"/>
    </row>
    <row r="36" spans="1:9" ht="19.5" customHeight="1">
      <c r="A36" s="56" t="s">
        <v>145</v>
      </c>
      <c r="B36" s="56" t="s">
        <v>146</v>
      </c>
      <c r="C36" s="24" t="s">
        <v>147</v>
      </c>
      <c r="D36" s="31">
        <f>SUM(D37:D42)</f>
        <v>1106621</v>
      </c>
      <c r="E36" s="31">
        <f>SUM(E37:E42)</f>
        <v>1106200</v>
      </c>
      <c r="F36" s="31">
        <f>SUM(F37:F42)</f>
        <v>1075200</v>
      </c>
      <c r="G36" s="85"/>
      <c r="H36" s="58"/>
      <c r="I36" s="14"/>
    </row>
    <row r="37" spans="1:9" ht="19.5" customHeight="1">
      <c r="A37" s="57" t="s">
        <v>148</v>
      </c>
      <c r="B37" s="57" t="s">
        <v>128</v>
      </c>
      <c r="C37" s="33" t="s">
        <v>149</v>
      </c>
      <c r="D37" s="34">
        <v>18577</v>
      </c>
      <c r="E37" s="73">
        <f>18577-421</f>
        <v>18156</v>
      </c>
      <c r="F37" s="73">
        <f>18577-421-5000</f>
        <v>13156</v>
      </c>
      <c r="G37" s="89" t="s">
        <v>150</v>
      </c>
      <c r="H37" s="58"/>
      <c r="I37" s="14"/>
    </row>
    <row r="38" spans="1:9" ht="19.5" customHeight="1">
      <c r="A38" s="57" t="s">
        <v>151</v>
      </c>
      <c r="B38" s="57" t="s">
        <v>128</v>
      </c>
      <c r="C38" s="33" t="s">
        <v>38</v>
      </c>
      <c r="D38" s="34">
        <v>18790</v>
      </c>
      <c r="E38" s="34">
        <v>18790</v>
      </c>
      <c r="F38" s="34">
        <v>18790</v>
      </c>
      <c r="G38" s="82"/>
      <c r="H38" s="58"/>
      <c r="I38" s="14"/>
    </row>
    <row r="39" spans="1:9" ht="19.5" customHeight="1">
      <c r="A39" s="57" t="s">
        <v>152</v>
      </c>
      <c r="B39" s="57" t="s">
        <v>104</v>
      </c>
      <c r="C39" s="33" t="s">
        <v>41</v>
      </c>
      <c r="D39" s="34">
        <v>517800</v>
      </c>
      <c r="E39" s="73">
        <v>517800</v>
      </c>
      <c r="F39" s="73">
        <f>517800-17000</f>
        <v>500800</v>
      </c>
      <c r="G39" s="89" t="s">
        <v>210</v>
      </c>
      <c r="H39" s="58"/>
      <c r="I39" s="14"/>
    </row>
    <row r="40" spans="1:9" ht="19.5" customHeight="1">
      <c r="A40" s="57" t="s">
        <v>153</v>
      </c>
      <c r="B40" s="57" t="s">
        <v>154</v>
      </c>
      <c r="C40" s="33" t="s">
        <v>42</v>
      </c>
      <c r="D40" s="34">
        <v>252049</v>
      </c>
      <c r="E40" s="73">
        <v>252049</v>
      </c>
      <c r="F40" s="73">
        <f>252049-4000</f>
        <v>248049</v>
      </c>
      <c r="G40" s="89" t="s">
        <v>211</v>
      </c>
      <c r="H40" s="58"/>
      <c r="I40" s="14"/>
    </row>
    <row r="41" spans="1:9" ht="19.5" customHeight="1">
      <c r="A41" s="57" t="s">
        <v>155</v>
      </c>
      <c r="B41" s="57" t="s">
        <v>156</v>
      </c>
      <c r="C41" s="33" t="s">
        <v>157</v>
      </c>
      <c r="D41" s="34">
        <v>100964</v>
      </c>
      <c r="E41" s="34">
        <v>100964</v>
      </c>
      <c r="F41" s="34">
        <v>100964</v>
      </c>
      <c r="G41" s="82"/>
      <c r="H41" s="58"/>
      <c r="I41" s="14"/>
    </row>
    <row r="42" spans="1:9" ht="19.5" customHeight="1">
      <c r="A42" s="57" t="s">
        <v>158</v>
      </c>
      <c r="B42" s="57" t="s">
        <v>159</v>
      </c>
      <c r="C42" s="33" t="s">
        <v>160</v>
      </c>
      <c r="D42" s="34">
        <v>198441</v>
      </c>
      <c r="E42" s="73">
        <v>198441</v>
      </c>
      <c r="F42" s="73">
        <f>198441-5000</f>
        <v>193441</v>
      </c>
      <c r="G42" s="89" t="s">
        <v>150</v>
      </c>
      <c r="H42" s="58"/>
      <c r="I42" s="14"/>
    </row>
    <row r="43" spans="1:9" ht="19.5" customHeight="1">
      <c r="A43" s="56" t="s">
        <v>161</v>
      </c>
      <c r="B43" s="56" t="s">
        <v>162</v>
      </c>
      <c r="C43" s="24" t="s">
        <v>163</v>
      </c>
      <c r="D43" s="31">
        <f>SUM(D44:D48)</f>
        <v>6174923</v>
      </c>
      <c r="E43" s="31">
        <f>SUM(E44:E48)</f>
        <v>6428767</v>
      </c>
      <c r="F43" s="31">
        <f>SUM(F44:F48)</f>
        <v>6478780</v>
      </c>
      <c r="G43" s="82"/>
      <c r="H43" s="58"/>
      <c r="I43" s="14"/>
    </row>
    <row r="44" spans="1:9" ht="19.5" customHeight="1">
      <c r="A44" s="57" t="s">
        <v>164</v>
      </c>
      <c r="B44" s="57" t="s">
        <v>85</v>
      </c>
      <c r="C44" s="33" t="s">
        <v>165</v>
      </c>
      <c r="D44" s="28">
        <v>156830</v>
      </c>
      <c r="E44" s="28">
        <v>156830</v>
      </c>
      <c r="F44" s="34">
        <v>156830</v>
      </c>
      <c r="G44" s="82"/>
      <c r="H44" s="58"/>
      <c r="I44" s="14"/>
    </row>
    <row r="45" spans="1:9" ht="19.5" customHeight="1">
      <c r="A45" s="57" t="s">
        <v>166</v>
      </c>
      <c r="B45" s="57" t="s">
        <v>87</v>
      </c>
      <c r="C45" s="33" t="s">
        <v>167</v>
      </c>
      <c r="D45" s="59">
        <v>5867689</v>
      </c>
      <c r="E45" s="90">
        <v>6121533</v>
      </c>
      <c r="F45" s="90">
        <f>6121533+13</f>
        <v>6121546</v>
      </c>
      <c r="G45" s="89" t="s">
        <v>204</v>
      </c>
      <c r="H45" s="58"/>
      <c r="I45" s="14"/>
    </row>
    <row r="46" spans="1:9" ht="19.5" customHeight="1">
      <c r="A46" s="57" t="s">
        <v>166</v>
      </c>
      <c r="B46" s="57" t="s">
        <v>87</v>
      </c>
      <c r="C46" s="33" t="s">
        <v>168</v>
      </c>
      <c r="D46" s="28">
        <v>100000</v>
      </c>
      <c r="E46" s="72">
        <v>100000</v>
      </c>
      <c r="F46" s="73">
        <f>100000+50000</f>
        <v>150000</v>
      </c>
      <c r="G46" s="89" t="s">
        <v>169</v>
      </c>
      <c r="H46" s="58"/>
      <c r="I46" s="14"/>
    </row>
    <row r="47" spans="1:9" ht="19.5" customHeight="1">
      <c r="A47" s="57" t="s">
        <v>170</v>
      </c>
      <c r="B47" s="57" t="s">
        <v>171</v>
      </c>
      <c r="C47" s="33" t="s">
        <v>172</v>
      </c>
      <c r="D47" s="28">
        <f>45089-685</f>
        <v>44404</v>
      </c>
      <c r="E47" s="28">
        <f>45089-685</f>
        <v>44404</v>
      </c>
      <c r="F47" s="34">
        <f>45089-685</f>
        <v>44404</v>
      </c>
      <c r="G47" s="82"/>
      <c r="H47" s="58"/>
      <c r="I47" s="14"/>
    </row>
    <row r="48" spans="1:9" ht="19.5" customHeight="1">
      <c r="A48" s="57" t="s">
        <v>173</v>
      </c>
      <c r="B48" s="57" t="s">
        <v>174</v>
      </c>
      <c r="C48" s="33" t="s">
        <v>175</v>
      </c>
      <c r="D48" s="28">
        <v>6000</v>
      </c>
      <c r="E48" s="28">
        <v>6000</v>
      </c>
      <c r="F48" s="34">
        <v>6000</v>
      </c>
      <c r="G48" s="82"/>
      <c r="H48" s="58"/>
      <c r="I48" s="14"/>
    </row>
    <row r="49" spans="1:9" ht="19.5" customHeight="1">
      <c r="A49" s="56" t="s">
        <v>176</v>
      </c>
      <c r="B49" s="56" t="s">
        <v>177</v>
      </c>
      <c r="C49" s="24" t="s">
        <v>178</v>
      </c>
      <c r="D49" s="31">
        <f>SUM(D50:D55)</f>
        <v>637823</v>
      </c>
      <c r="E49" s="31">
        <f>SUM(E50:E55)</f>
        <v>638025.86</v>
      </c>
      <c r="F49" s="31">
        <f>SUM(F50:F55)</f>
        <v>611925.86</v>
      </c>
      <c r="G49" s="82"/>
      <c r="H49" s="58"/>
      <c r="I49" s="14"/>
    </row>
    <row r="50" spans="1:9" ht="19.5" customHeight="1">
      <c r="A50" s="57" t="s">
        <v>179</v>
      </c>
      <c r="B50" s="57" t="s">
        <v>180</v>
      </c>
      <c r="C50" s="33" t="s">
        <v>181</v>
      </c>
      <c r="D50" s="34">
        <v>131538</v>
      </c>
      <c r="E50" s="73">
        <v>131538</v>
      </c>
      <c r="F50" s="73">
        <f>131538+2500-2100</f>
        <v>131938</v>
      </c>
      <c r="G50" s="89" t="s">
        <v>206</v>
      </c>
      <c r="H50" s="58"/>
      <c r="I50" s="14"/>
    </row>
    <row r="51" spans="1:9" ht="19.5" customHeight="1">
      <c r="A51" s="57" t="s">
        <v>182</v>
      </c>
      <c r="B51" s="57" t="s">
        <v>183</v>
      </c>
      <c r="C51" s="33" t="s">
        <v>184</v>
      </c>
      <c r="D51" s="34">
        <v>199320</v>
      </c>
      <c r="E51" s="73">
        <v>199320</v>
      </c>
      <c r="F51" s="73">
        <f>199320-7000</f>
        <v>192320</v>
      </c>
      <c r="G51" s="89" t="s">
        <v>207</v>
      </c>
      <c r="H51" s="58"/>
      <c r="I51" s="14"/>
    </row>
    <row r="52" spans="1:9" ht="19.5" customHeight="1">
      <c r="A52" s="57" t="s">
        <v>185</v>
      </c>
      <c r="B52" s="57" t="s">
        <v>183</v>
      </c>
      <c r="C52" s="33" t="s">
        <v>186</v>
      </c>
      <c r="D52" s="34">
        <v>189140</v>
      </c>
      <c r="E52" s="34">
        <v>189140</v>
      </c>
      <c r="F52" s="34">
        <v>189140</v>
      </c>
      <c r="G52" s="82"/>
      <c r="H52" s="58"/>
      <c r="I52" s="14"/>
    </row>
    <row r="53" spans="1:9" ht="19.5" customHeight="1">
      <c r="A53" s="57" t="s">
        <v>187</v>
      </c>
      <c r="B53" s="57" t="s">
        <v>188</v>
      </c>
      <c r="C53" s="33" t="s">
        <v>189</v>
      </c>
      <c r="D53" s="34">
        <v>100460</v>
      </c>
      <c r="E53" s="73">
        <f>100460+202.86</f>
        <v>100662.86</v>
      </c>
      <c r="F53" s="73">
        <f>100460+202.86+4500-20000</f>
        <v>85162.86</v>
      </c>
      <c r="G53" s="89" t="s">
        <v>213</v>
      </c>
      <c r="H53" s="58"/>
      <c r="I53" s="14"/>
    </row>
    <row r="54" spans="1:9" ht="19.5" customHeight="1">
      <c r="A54" s="57" t="s">
        <v>190</v>
      </c>
      <c r="B54" s="57" t="s">
        <v>191</v>
      </c>
      <c r="C54" s="33" t="s">
        <v>192</v>
      </c>
      <c r="D54" s="34">
        <v>25</v>
      </c>
      <c r="E54" s="34">
        <v>25</v>
      </c>
      <c r="F54" s="34">
        <v>25</v>
      </c>
      <c r="G54" s="82"/>
      <c r="H54" s="58"/>
      <c r="I54" s="14"/>
    </row>
    <row r="55" spans="1:9" ht="19.5" customHeight="1">
      <c r="A55" s="57" t="s">
        <v>193</v>
      </c>
      <c r="B55" s="57" t="s">
        <v>194</v>
      </c>
      <c r="C55" s="33" t="s">
        <v>195</v>
      </c>
      <c r="D55" s="34">
        <v>17340</v>
      </c>
      <c r="E55" s="73">
        <v>17340</v>
      </c>
      <c r="F55" s="73">
        <f>17340-4000</f>
        <v>13340</v>
      </c>
      <c r="G55" s="89" t="s">
        <v>208</v>
      </c>
      <c r="H55" s="58"/>
      <c r="I55" s="14"/>
    </row>
    <row r="56" spans="1:9" ht="19.5" customHeight="1">
      <c r="A56" s="60" t="s">
        <v>79</v>
      </c>
      <c r="B56" s="61" t="s">
        <v>80</v>
      </c>
      <c r="C56" s="21" t="s">
        <v>196</v>
      </c>
      <c r="D56" s="38">
        <v>5139178</v>
      </c>
      <c r="E56" s="38">
        <v>5232828</v>
      </c>
      <c r="F56" s="38">
        <f>5232828-1780384.59</f>
        <v>3452443.41</v>
      </c>
      <c r="G56" s="91" t="s">
        <v>216</v>
      </c>
      <c r="H56" s="58"/>
      <c r="I56" s="14"/>
    </row>
    <row r="57" spans="1:9" ht="19.5" customHeight="1">
      <c r="A57" s="21" t="s">
        <v>197</v>
      </c>
      <c r="B57" s="61"/>
      <c r="C57" s="62"/>
      <c r="D57" s="38">
        <v>20716229</v>
      </c>
      <c r="E57" s="71">
        <v>21062790</v>
      </c>
      <c r="F57" s="71">
        <f>F56+F11</f>
        <v>18837307.41</v>
      </c>
      <c r="G57" s="92" t="s">
        <v>217</v>
      </c>
      <c r="H57" s="58"/>
      <c r="I57" s="14"/>
    </row>
    <row r="58" spans="5:9" ht="15.75">
      <c r="E58" s="5"/>
      <c r="F58" s="63"/>
      <c r="G58" s="86"/>
      <c r="H58" s="64"/>
      <c r="I58" s="14"/>
    </row>
    <row r="59" spans="5:9" ht="15.75">
      <c r="E59" s="5"/>
      <c r="F59" s="63"/>
      <c r="G59" s="86"/>
      <c r="H59" s="64"/>
      <c r="I59" s="14"/>
    </row>
    <row r="60" spans="5:9" ht="15.75">
      <c r="E60" s="5"/>
      <c r="F60" s="63"/>
      <c r="G60" s="86"/>
      <c r="H60" s="64"/>
      <c r="I60" s="14"/>
    </row>
    <row r="61" spans="5:9" ht="15.75">
      <c r="E61" s="5"/>
      <c r="F61" s="63"/>
      <c r="G61" s="86"/>
      <c r="H61" s="64"/>
      <c r="I61" s="14"/>
    </row>
    <row r="62" spans="5:9" ht="15.75">
      <c r="E62" s="5"/>
      <c r="F62" s="63"/>
      <c r="G62" s="86"/>
      <c r="H62" s="64"/>
      <c r="I62" s="14"/>
    </row>
    <row r="63" spans="5:9" ht="15.75">
      <c r="E63" s="5"/>
      <c r="F63" s="63"/>
      <c r="G63" s="86"/>
      <c r="H63" s="64"/>
      <c r="I63" s="14"/>
    </row>
    <row r="64" spans="5:9" ht="15.75">
      <c r="E64" s="5"/>
      <c r="F64" s="63"/>
      <c r="G64" s="87"/>
      <c r="H64" s="14"/>
      <c r="I64" s="14"/>
    </row>
    <row r="65" spans="5:9" ht="15.75">
      <c r="E65" s="5"/>
      <c r="F65" s="63"/>
      <c r="G65" s="87"/>
      <c r="H65" s="14"/>
      <c r="I65" s="14"/>
    </row>
    <row r="66" spans="5:9" ht="12.75">
      <c r="E66" s="5"/>
      <c r="F66" s="14"/>
      <c r="G66" s="78"/>
      <c r="H66" s="14"/>
      <c r="I66" s="14"/>
    </row>
    <row r="67" spans="5:9" ht="12.75">
      <c r="E67" s="5"/>
      <c r="F67" s="14"/>
      <c r="G67" s="78"/>
      <c r="H67" s="14"/>
      <c r="I67" s="14"/>
    </row>
    <row r="68" spans="5:9" ht="12.75">
      <c r="E68" s="5"/>
      <c r="F68" s="14"/>
      <c r="G68" s="78"/>
      <c r="H68" s="14"/>
      <c r="I68" s="14"/>
    </row>
    <row r="69" spans="5:9" ht="12.75">
      <c r="E69" s="5"/>
      <c r="F69" s="14"/>
      <c r="G69" s="78"/>
      <c r="H69" s="14"/>
      <c r="I69" s="14"/>
    </row>
    <row r="70" spans="5:9" ht="12.75">
      <c r="E70" s="5"/>
      <c r="F70" s="14"/>
      <c r="G70" s="78"/>
      <c r="H70" s="14"/>
      <c r="I70" s="14"/>
    </row>
    <row r="71" spans="5:9" ht="12.75">
      <c r="E71" s="5"/>
      <c r="F71" s="14"/>
      <c r="G71" s="69"/>
      <c r="H71" s="14"/>
      <c r="I71" s="14"/>
    </row>
    <row r="72" spans="5:9" ht="12.75">
      <c r="E72" s="5"/>
      <c r="F72" s="14"/>
      <c r="G72" s="69"/>
      <c r="H72" s="14"/>
      <c r="I72" s="14"/>
    </row>
    <row r="73" spans="5:9" ht="12.75">
      <c r="E73" s="5"/>
      <c r="F73" s="14"/>
      <c r="G73" s="69"/>
      <c r="H73" s="14"/>
      <c r="I73" s="14"/>
    </row>
    <row r="74" spans="5:9" ht="12.75">
      <c r="E74" s="5"/>
      <c r="F74" s="14"/>
      <c r="G74" s="69"/>
      <c r="H74" s="14"/>
      <c r="I74" s="14"/>
    </row>
    <row r="75" spans="5:9" ht="12.75">
      <c r="E75" s="5"/>
      <c r="F75" s="14"/>
      <c r="G75" s="69"/>
      <c r="H75" s="14"/>
      <c r="I75" s="14"/>
    </row>
    <row r="76" spans="5:9" ht="12.75">
      <c r="E76" s="5"/>
      <c r="F76" s="14"/>
      <c r="G76" s="69"/>
      <c r="H76" s="14"/>
      <c r="I76" s="14"/>
    </row>
    <row r="77" spans="5:9" ht="12.75">
      <c r="E77" s="5"/>
      <c r="F77" s="14"/>
      <c r="G77" s="69"/>
      <c r="H77" s="14"/>
      <c r="I77" s="14"/>
    </row>
    <row r="78" spans="5:7" ht="12.75">
      <c r="E78" s="5"/>
      <c r="F78" s="5"/>
      <c r="G78" s="79"/>
    </row>
    <row r="79" spans="5:7" ht="12.75">
      <c r="E79" s="5"/>
      <c r="F79" s="5"/>
      <c r="G79" s="79"/>
    </row>
    <row r="80" spans="5:7" ht="12.75">
      <c r="E80" s="5"/>
      <c r="F80" s="5"/>
      <c r="G80" s="79"/>
    </row>
    <row r="81" spans="5:7" ht="12.75">
      <c r="E81" s="5"/>
      <c r="F81" s="5"/>
      <c r="G81" s="79"/>
    </row>
    <row r="82" spans="5:7" ht="12.75">
      <c r="E82" s="5"/>
      <c r="F82" s="5"/>
      <c r="G82" s="79"/>
    </row>
    <row r="83" ht="12.75">
      <c r="G83" s="79"/>
    </row>
    <row r="84" ht="12.75">
      <c r="G84" s="79"/>
    </row>
    <row r="85" ht="12.75">
      <c r="G85" s="79"/>
    </row>
    <row r="86" ht="12.75">
      <c r="G86" s="77"/>
    </row>
    <row r="87" ht="12.75">
      <c r="G87" s="77"/>
    </row>
    <row r="88" ht="12.75">
      <c r="G88" s="77"/>
    </row>
    <row r="89" ht="12.75">
      <c r="G89" s="77"/>
    </row>
    <row r="90" ht="12.75">
      <c r="G90" s="77"/>
    </row>
    <row r="91" ht="12.75">
      <c r="G91" s="77"/>
    </row>
    <row r="92" ht="12.75">
      <c r="G92" s="77"/>
    </row>
    <row r="93" ht="12.75">
      <c r="G93" s="77"/>
    </row>
    <row r="94" ht="12.75">
      <c r="G94" s="77"/>
    </row>
    <row r="95" ht="12.75">
      <c r="G95" s="77"/>
    </row>
    <row r="96" ht="12.75">
      <c r="G96" s="77"/>
    </row>
    <row r="97" ht="12.75">
      <c r="G97" s="77"/>
    </row>
    <row r="98" ht="12.75">
      <c r="G98" s="77"/>
    </row>
    <row r="99" ht="12.75">
      <c r="G99" s="77"/>
    </row>
    <row r="100" ht="12.75">
      <c r="G100" s="77"/>
    </row>
    <row r="101" ht="12.75">
      <c r="G101" s="77"/>
    </row>
    <row r="102" ht="12.75">
      <c r="G102" s="77"/>
    </row>
    <row r="103" ht="12.75">
      <c r="G103" s="77"/>
    </row>
    <row r="104" ht="12.75">
      <c r="G104" s="77"/>
    </row>
    <row r="105" ht="12.75">
      <c r="G105" s="77"/>
    </row>
    <row r="106" ht="12.75">
      <c r="G106" s="77"/>
    </row>
    <row r="107" ht="12.75">
      <c r="G107" s="77"/>
    </row>
    <row r="108" ht="12.75">
      <c r="G108" s="77"/>
    </row>
  </sheetData>
  <mergeCells count="1">
    <mergeCell ref="A9:C9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beata</cp:lastModifiedBy>
  <cp:lastPrinted>2013-03-14T09:01:13Z</cp:lastPrinted>
  <dcterms:created xsi:type="dcterms:W3CDTF">2013-03-08T11:00:38Z</dcterms:created>
  <dcterms:modified xsi:type="dcterms:W3CDTF">2013-03-14T09:26:42Z</dcterms:modified>
  <cp:category/>
  <cp:version/>
  <cp:contentType/>
  <cp:contentStatus/>
</cp:coreProperties>
</file>