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<sst xmlns="http://schemas.openxmlformats.org/spreadsheetml/2006/main" count="280" uniqueCount="204">
  <si>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31.10.2012 - Príjmy</t>
    </r>
  </si>
  <si>
    <t>Schválený</t>
  </si>
  <si>
    <t>Upravený</t>
  </si>
  <si>
    <t>Skutočnosť</t>
  </si>
  <si>
    <t>%</t>
  </si>
  <si>
    <t>P R Í J M Y</t>
  </si>
  <si>
    <t>rozpočet</t>
  </si>
  <si>
    <t xml:space="preserve">rozpočet </t>
  </si>
  <si>
    <t>október</t>
  </si>
  <si>
    <t>plnenia</t>
  </si>
  <si>
    <t>(v EUR)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</si>
  <si>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</si>
  <si>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</si>
  <si>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</si>
  <si>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</si>
  <si>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</si>
  <si>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</si>
  <si>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</si>
  <si>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</si>
  <si>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</si>
  <si>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</si>
  <si>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</si>
  <si>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</si>
  <si>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</si>
  <si>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a z podnikania</t>
  </si>
  <si>
    <t>Príjmy z vlastníctva majetku MČ-BNM</t>
  </si>
  <si>
    <t>Príjmy z vlastníctva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</si>
  <si>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</si>
  <si>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</si>
  <si>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</si>
  <si>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</si>
  <si>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</si>
  <si>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</si>
  <si>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</si>
  <si>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</si>
  <si>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</si>
  <si>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</si>
  <si>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EKO podnik VPS</t>
  </si>
  <si>
    <t xml:space="preserve">          Stredisko kultúry</t>
  </si>
  <si>
    <t xml:space="preserve">          Knižnica</t>
  </si>
  <si>
    <t xml:space="preserve">          správa obecných úradov</t>
  </si>
  <si>
    <t>Úroky z dom. úverov, pôžičiek a vkladov</t>
  </si>
  <si>
    <t>Úroky MČ-BNM</t>
  </si>
  <si>
    <t>Úroky ZŠ s MŠ</t>
  </si>
  <si>
    <t>Iné nedaň. príjmy-vratky,náhrady z poist. plnenia</t>
  </si>
  <si>
    <t>Iné nedaňové príjmy MČ-BNM</t>
  </si>
  <si>
    <t>Iné nedaňpvé príjmy ZŠ s MŠ</t>
  </si>
  <si>
    <t>Bežné a všeobecné granty a transfery</t>
  </si>
  <si>
    <t>Granty MÚ a ZŠsMŠ</t>
  </si>
  <si>
    <t>Transfery na rôznej úrovni</t>
  </si>
  <si>
    <t>v tom: na matričnú činnosť</t>
  </si>
  <si>
    <t>,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</si>
  <si>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</si>
  <si>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</si>
  <si>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</si>
  <si>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</si>
  <si>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</si>
  <si>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</si>
  <si>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</si>
  <si>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</si>
  <si>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</si>
  <si>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KŠÚ pre ZŠ s MŠ Cádrova</t>
  </si>
  <si>
    <t xml:space="preserve">          na  BV- nákup knižničného fondu</t>
  </si>
  <si>
    <t xml:space="preserve">          na BV - Podpora športových aktivít pre žiakov </t>
  </si>
  <si>
    <t xml:space="preserve">          na BV-Letné filmové pondelky-dotácia BSK</t>
  </si>
  <si>
    <t xml:space="preserve">          na voľby do NR SR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</si>
  <si>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</si>
  <si>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</si>
  <si>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</si>
  <si>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</si>
  <si>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</si>
  <si>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</si>
  <si>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</t>
  </si>
  <si>
    <t>Prevody z rezervného fondu</t>
  </si>
  <si>
    <t>Zostatok prostriedkov z minulých rokov</t>
  </si>
  <si>
    <t>Príjmy celkom</t>
  </si>
  <si>
    <t xml:space="preserve">                                                                                                                                           Čerpanie rozpočtu k 31.10.2012 - Výdavky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</si>
  <si>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</si>
  <si>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</si>
  <si>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</si>
  <si>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</si>
  <si>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</si>
  <si>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</si>
  <si>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</si>
  <si>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</si>
  <si>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</si>
  <si>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</si>
  <si>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</si>
  <si>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</si>
  <si>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</si>
  <si>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</si>
  <si>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</si>
  <si>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</si>
  <si>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do NR SR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</si>
  <si>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</si>
  <si>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</si>
  <si>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</si>
  <si>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</si>
  <si>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</si>
  <si>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</si>
  <si>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</si>
  <si>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</si>
  <si>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</si>
  <si>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</si>
  <si>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</si>
  <si>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</si>
  <si>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</si>
  <si>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</si>
  <si>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</si>
  <si>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</si>
  <si>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</si>
  <si>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</si>
  <si>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</si>
  <si>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</si>
  <si>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</si>
  <si>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</si>
  <si>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</si>
  <si>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</si>
  <si>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</si>
  <si>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</si>
  <si>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</si>
  <si>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</si>
  <si>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</si>
  <si>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</si>
  <si>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</si>
  <si>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</si>
  <si>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</si>
  <si>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</si>
  <si>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</si>
  <si>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</si>
  <si>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</si>
  <si>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</si>
  <si>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</si>
  <si>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</si>
  <si>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</si>
  <si>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</si>
  <si>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</si>
  <si>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</si>
  <si>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</si>
  <si>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</si>
  <si>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</si>
  <si>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</si>
  <si>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</si>
  <si>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</si>
  <si>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</si>
  <si>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</si>
  <si>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</si>
  <si>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</si>
  <si>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</si>
  <si>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</si>
  <si>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</si>
  <si>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</si>
  <si>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</si>
  <si>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</si>
  <si>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</si>
  <si>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</si>
  <si>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</si>
  <si>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</si>
  <si>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</si>
  <si>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</si>
  <si>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</si>
  <si>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</si>
  <si>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</si>
  <si>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</si>
  <si>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 xml:space="preserve">          Základné vzdelanie - Havárie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</si>
  <si>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</si>
  <si>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</si>
  <si>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</si>
  <si>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</si>
  <si>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</si>
  <si>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</si>
  <si>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</si>
  <si>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</si>
  <si>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</si>
  <si>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</si>
  <si>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</si>
  <si>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</si>
  <si>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</si>
  <si>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</si>
  <si>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</si>
  <si>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</si>
  <si>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</si>
  <si>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</si>
  <si>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</si>
  <si>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</si>
  <si>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</si>
  <si>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</si>
  <si>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</si>
  <si>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</si>
  <si>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</si>
  <si>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</si>
  <si>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</si>
  <si>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</si>
  <si>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</si>
  <si>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</si>
  <si>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Modernizácia strojového parku EKO</t>
  </si>
  <si>
    <t xml:space="preserve">           Rozvoj obcí - výstavba miest a obcí</t>
  </si>
  <si>
    <t xml:space="preserve">          Stavebné úpravy ZŠ s MŠ Odborárska</t>
  </si>
  <si>
    <t xml:space="preserve">          Rekonštrukcia škôl a predškolských zariadení</t>
  </si>
  <si>
    <t xml:space="preserve">          ZŠ - budovanie dets.ihrísk - revitalizácia</t>
  </si>
  <si>
    <t>Výdavky celkom</t>
  </si>
  <si>
    <t>Mestská časť Bratislava-Nové Mesto</t>
  </si>
  <si>
    <t xml:space="preserve">          Miestny úrad Bratislava</t>
  </si>
  <si>
    <t xml:space="preserve">      Junácka 1, 832 91 Bratislava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</si>
</sst>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7">
    <font>
      <sz val="10"/>
      <name val="Arial"/>
      <family val="0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sz val="12"/>
      <color indexed="8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" fontId="6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7" xfId="0" applyNumberFormat="1" applyFont="1" applyFill="1" applyBorder="1" applyAlignment="1">
      <alignment/>
    </xf>
    <xf numFmtId="4" fontId="7" fillId="0" borderId="7" xfId="0" applyNumberFormat="1" applyFont="1" applyFill="1" applyBorder="1" applyAlignment="1">
      <alignment/>
    </xf>
    <xf numFmtId="164" fontId="7" fillId="0" borderId="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/>
    </xf>
    <xf numFmtId="3" fontId="6" fillId="0" borderId="7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7" xfId="0" applyNumberFormat="1" applyFont="1" applyBorder="1" applyAlignment="1">
      <alignment/>
    </xf>
    <xf numFmtId="4" fontId="5" fillId="0" borderId="7" xfId="0" applyNumberFormat="1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7" fontId="6" fillId="0" borderId="1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49" fontId="7" fillId="0" borderId="7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9" fontId="7" fillId="0" borderId="7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1"/>
  <sheetViews>
    <sheetView tabSelected="1" workbookViewId="0" topLeftCell="A1">
      <selection activeCell="H13" sqref="H13"/>
    </sheetView>
  </sheetViews>
  <sheetFormatPr defaultColWidth="9.140625" defaultRowHeight="12.75"/>
  <cols>
    <col min="3" max="3" width="53.28125" style="0" customWidth="1"/>
    <col min="4" max="5" width="18.140625" style="0" customWidth="1"/>
    <col min="6" max="6" width="20.00390625" style="0" customWidth="1"/>
    <col min="7" max="7" width="13.7109375" style="0" customWidth="1"/>
    <col min="8" max="8" width="13.140625" style="0" customWidth="1"/>
    <col min="9" max="9" width="11.28125" style="0" customWidth="1"/>
    <col min="10" max="10" width="13.8515625" style="0" customWidth="1"/>
  </cols>
  <sheetData>
    <row r="1" spans="1:3" ht="12.75">
      <c r="A1" s="95" t="s">
        <v>201</v>
      </c>
      <c r="B1" s="95"/>
      <c r="C1" s="95"/>
    </row>
    <row r="2" spans="1:3" ht="12.75">
      <c r="A2" s="95" t="s">
        <v>202</v>
      </c>
      <c r="B2" s="95"/>
      <c r="C2" s="95"/>
    </row>
    <row r="3" spans="1:3" ht="12.75">
      <c r="A3" s="95" t="s">
        <v>203</v>
      </c>
      <c r="B3" s="95"/>
      <c r="C3" s="95"/>
    </row>
    <row r="4" spans="1:6" ht="30">
      <c r="A4" s="1" t="s">
        <v>0</v>
      </c>
      <c r="B4" s="2"/>
      <c r="C4" s="2"/>
      <c r="D4" s="2"/>
      <c r="E4" s="3"/>
      <c r="F4" s="4"/>
    </row>
    <row r="5" spans="5:6" ht="12.75">
      <c r="E5" s="5"/>
      <c r="F5" s="6"/>
    </row>
    <row r="6" spans="1:9" ht="15.75">
      <c r="A6" s="7"/>
      <c r="B6" s="8"/>
      <c r="C6" s="9"/>
      <c r="D6" s="10" t="s">
        <v>1</v>
      </c>
      <c r="E6" s="11" t="s">
        <v>2</v>
      </c>
      <c r="F6" s="12" t="s">
        <v>3</v>
      </c>
      <c r="G6" s="13" t="s">
        <v>4</v>
      </c>
      <c r="H6" s="14"/>
      <c r="I6" s="14"/>
    </row>
    <row r="7" spans="1:9" ht="15.75">
      <c r="A7" s="96" t="s">
        <v>5</v>
      </c>
      <c r="B7" s="97"/>
      <c r="C7" s="97"/>
      <c r="D7" s="16" t="s">
        <v>6</v>
      </c>
      <c r="E7" s="17" t="s">
        <v>7</v>
      </c>
      <c r="F7" s="18" t="s">
        <v>8</v>
      </c>
      <c r="G7" s="16" t="s">
        <v>9</v>
      </c>
      <c r="H7" s="14"/>
      <c r="I7" s="14"/>
    </row>
    <row r="8" spans="1:9" ht="15.75">
      <c r="A8" s="19"/>
      <c r="B8" s="20"/>
      <c r="C8" s="21" t="s">
        <v>10</v>
      </c>
      <c r="D8" s="16">
        <v>2012</v>
      </c>
      <c r="E8" s="22">
        <v>41213</v>
      </c>
      <c r="F8" s="15">
        <v>2012</v>
      </c>
      <c r="G8" s="16">
        <v>2012</v>
      </c>
      <c r="H8" s="14"/>
      <c r="I8" s="14"/>
    </row>
    <row r="9" spans="1:18" ht="19.5" customHeight="1">
      <c r="A9" s="23" t="s">
        <v>11</v>
      </c>
      <c r="B9" s="24"/>
      <c r="C9" s="25"/>
      <c r="D9" s="26">
        <f>D10+D12+D14+D22+D25+D39+D42+D45</f>
        <v>14702200</v>
      </c>
      <c r="E9" s="27">
        <f>E10+E12+E14+E22+E25+E39+E42+E45</f>
        <v>15127096.2</v>
      </c>
      <c r="F9" s="28">
        <f>F10+F12+F14+F22+F25+F39+F42+F45</f>
        <v>12957391.020000001</v>
      </c>
      <c r="G9" s="29">
        <f aca="true" t="shared" si="0" ref="G9:G26">F9*100/E9</f>
        <v>85.65682962999867</v>
      </c>
      <c r="H9" s="14"/>
      <c r="I9" s="14"/>
      <c r="J9" s="14"/>
      <c r="K9" s="14"/>
      <c r="L9" s="30"/>
      <c r="M9" s="30"/>
      <c r="N9" s="30"/>
      <c r="O9" s="30"/>
      <c r="P9" s="30"/>
      <c r="Q9" s="30"/>
      <c r="R9" s="30"/>
    </row>
    <row r="10" spans="1:18" ht="19.5" customHeight="1">
      <c r="A10" s="31"/>
      <c r="B10" s="32">
        <v>110</v>
      </c>
      <c r="C10" s="31" t="s">
        <v>12</v>
      </c>
      <c r="D10" s="33">
        <f>SUM(D11:D11)</f>
        <v>4610000</v>
      </c>
      <c r="E10" s="34">
        <f>SUM(E11:E11)</f>
        <v>4610000</v>
      </c>
      <c r="F10" s="35">
        <f>SUM(F11:F11)</f>
        <v>3839743</v>
      </c>
      <c r="G10" s="29">
        <f t="shared" si="0"/>
        <v>83.29160520607375</v>
      </c>
      <c r="H10" s="14"/>
      <c r="I10" s="14"/>
      <c r="J10" s="14"/>
      <c r="K10" s="14"/>
      <c r="L10" s="30"/>
      <c r="M10" s="30"/>
      <c r="N10" s="30"/>
      <c r="O10" s="30"/>
      <c r="P10" s="30"/>
      <c r="Q10" s="30"/>
      <c r="R10" s="30"/>
    </row>
    <row r="11" spans="1:18" ht="19.5" customHeight="1">
      <c r="A11" s="36"/>
      <c r="B11" s="37">
        <v>111</v>
      </c>
      <c r="C11" s="38" t="s">
        <v>13</v>
      </c>
      <c r="D11" s="39">
        <v>4610000</v>
      </c>
      <c r="E11" s="39">
        <v>4610000</v>
      </c>
      <c r="F11" s="41">
        <v>3839743</v>
      </c>
      <c r="G11" s="42">
        <f t="shared" si="0"/>
        <v>83.29160520607375</v>
      </c>
      <c r="H11" s="14"/>
      <c r="I11" s="14"/>
      <c r="J11" s="14"/>
      <c r="K11" s="14"/>
      <c r="L11" s="30"/>
      <c r="M11" s="30"/>
      <c r="N11" s="30"/>
      <c r="O11" s="30"/>
      <c r="P11" s="30"/>
      <c r="Q11" s="30"/>
      <c r="R11" s="30"/>
    </row>
    <row r="12" spans="1:18" ht="19.5" customHeight="1">
      <c r="A12" s="31"/>
      <c r="B12" s="43">
        <v>120</v>
      </c>
      <c r="C12" s="44" t="s">
        <v>14</v>
      </c>
      <c r="D12" s="34">
        <f>SUM(D13)</f>
        <v>2703672</v>
      </c>
      <c r="E12" s="34">
        <f>SUM(E13)</f>
        <v>2703672</v>
      </c>
      <c r="F12" s="35">
        <f>SUM(F13)</f>
        <v>2380690</v>
      </c>
      <c r="G12" s="29">
        <f t="shared" si="0"/>
        <v>88.0539503312532</v>
      </c>
      <c r="H12" s="14"/>
      <c r="I12" s="14"/>
      <c r="J12" s="14"/>
      <c r="K12" s="14"/>
      <c r="L12" s="30"/>
      <c r="M12" s="30"/>
      <c r="N12" s="30"/>
      <c r="O12" s="30"/>
      <c r="P12" s="30"/>
      <c r="Q12" s="30"/>
      <c r="R12" s="30"/>
    </row>
    <row r="13" spans="1:18" ht="19.5" customHeight="1">
      <c r="A13" s="36"/>
      <c r="B13" s="37">
        <v>121</v>
      </c>
      <c r="C13" s="38" t="s">
        <v>15</v>
      </c>
      <c r="D13" s="39">
        <v>2703672</v>
      </c>
      <c r="E13" s="39">
        <v>2703672</v>
      </c>
      <c r="F13" s="41">
        <v>2380690</v>
      </c>
      <c r="G13" s="42">
        <f t="shared" si="0"/>
        <v>88.0539503312532</v>
      </c>
      <c r="H13" s="14"/>
      <c r="I13" s="14"/>
      <c r="J13" s="14"/>
      <c r="K13" s="14"/>
      <c r="L13" s="30"/>
      <c r="M13" s="30"/>
      <c r="N13" s="30"/>
      <c r="O13" s="30"/>
      <c r="P13" s="30"/>
      <c r="Q13" s="30"/>
      <c r="R13" s="30"/>
    </row>
    <row r="14" spans="1:18" ht="19.5" customHeight="1">
      <c r="A14" s="31"/>
      <c r="B14" s="32">
        <v>130</v>
      </c>
      <c r="C14" s="31" t="s">
        <v>16</v>
      </c>
      <c r="D14" s="34">
        <f>SUM(D15+D21)</f>
        <v>485451</v>
      </c>
      <c r="E14" s="34">
        <f>SUM(E15+E21)</f>
        <v>487751</v>
      </c>
      <c r="F14" s="35">
        <f>SUM(F15+F21)</f>
        <v>424098.02</v>
      </c>
      <c r="G14" s="29">
        <f t="shared" si="0"/>
        <v>86.94969769411031</v>
      </c>
      <c r="H14" s="14"/>
      <c r="I14" s="14"/>
      <c r="J14" s="14"/>
      <c r="K14" s="14"/>
      <c r="L14" s="30"/>
      <c r="M14" s="30"/>
      <c r="N14" s="30"/>
      <c r="O14" s="30"/>
      <c r="P14" s="30"/>
      <c r="Q14" s="30"/>
      <c r="R14" s="30"/>
    </row>
    <row r="15" spans="1:18" ht="19.5" customHeight="1">
      <c r="A15" s="36"/>
      <c r="B15" s="45">
        <v>133</v>
      </c>
      <c r="C15" s="36" t="s">
        <v>17</v>
      </c>
      <c r="D15" s="39">
        <f>SUM(D16:D20)</f>
        <v>483451</v>
      </c>
      <c r="E15" s="39">
        <f>SUM(E16:E20)</f>
        <v>485751</v>
      </c>
      <c r="F15" s="41">
        <f>F16+F17+F18+F19+F20</f>
        <v>424098.02</v>
      </c>
      <c r="G15" s="42">
        <f t="shared" si="0"/>
        <v>87.3076988004142</v>
      </c>
      <c r="H15" s="14"/>
      <c r="I15" s="14"/>
      <c r="J15" s="14"/>
      <c r="K15" s="14"/>
      <c r="L15" s="30"/>
      <c r="M15" s="30"/>
      <c r="N15" s="30"/>
      <c r="O15" s="30"/>
      <c r="P15" s="30"/>
      <c r="Q15" s="30"/>
      <c r="R15" s="30"/>
    </row>
    <row r="16" spans="1:18" ht="19.5" customHeight="1">
      <c r="A16" s="36"/>
      <c r="B16" s="36"/>
      <c r="C16" s="36" t="s">
        <v>18</v>
      </c>
      <c r="D16" s="39">
        <v>41000</v>
      </c>
      <c r="E16" s="39">
        <f>41000+2300</f>
        <v>43300</v>
      </c>
      <c r="F16" s="41">
        <v>43647.7</v>
      </c>
      <c r="G16" s="42">
        <f t="shared" si="0"/>
        <v>100.80300230946882</v>
      </c>
      <c r="H16" s="14"/>
      <c r="I16" s="14"/>
      <c r="J16" s="14"/>
      <c r="K16" s="14"/>
      <c r="L16" s="30"/>
      <c r="M16" s="30"/>
      <c r="N16" s="30"/>
      <c r="O16" s="30"/>
      <c r="P16" s="30"/>
      <c r="Q16" s="30"/>
      <c r="R16" s="30"/>
    </row>
    <row r="17" spans="1:18" ht="19.5" customHeight="1">
      <c r="A17" s="36"/>
      <c r="B17" s="36"/>
      <c r="C17" s="36" t="s">
        <v>19</v>
      </c>
      <c r="D17" s="39">
        <v>1800</v>
      </c>
      <c r="E17" s="39">
        <v>1800</v>
      </c>
      <c r="F17" s="41">
        <v>670</v>
      </c>
      <c r="G17" s="42">
        <f t="shared" si="0"/>
        <v>37.22222222222222</v>
      </c>
      <c r="H17" s="14"/>
      <c r="I17" s="14"/>
      <c r="J17" s="14"/>
      <c r="K17" s="14"/>
      <c r="L17" s="30"/>
      <c r="M17" s="30"/>
      <c r="N17" s="30"/>
      <c r="O17" s="30"/>
      <c r="P17" s="30"/>
      <c r="Q17" s="30"/>
      <c r="R17" s="30"/>
    </row>
    <row r="18" spans="1:18" ht="19.5" customHeight="1">
      <c r="A18" s="36"/>
      <c r="B18" s="46"/>
      <c r="C18" s="46" t="s">
        <v>20</v>
      </c>
      <c r="D18" s="39">
        <v>8440</v>
      </c>
      <c r="E18" s="39">
        <v>8440</v>
      </c>
      <c r="F18" s="41">
        <v>9450.68</v>
      </c>
      <c r="G18" s="42">
        <f t="shared" si="0"/>
        <v>111.97488151658767</v>
      </c>
      <c r="H18" s="14"/>
      <c r="I18" s="14"/>
      <c r="J18" s="14"/>
      <c r="K18" s="14"/>
      <c r="L18" s="30"/>
      <c r="M18" s="30"/>
      <c r="N18" s="30"/>
      <c r="O18" s="30"/>
      <c r="P18" s="30"/>
      <c r="Q18" s="30"/>
      <c r="R18" s="30"/>
    </row>
    <row r="19" spans="1:18" ht="19.5" customHeight="1">
      <c r="A19" s="36"/>
      <c r="B19" s="46"/>
      <c r="C19" s="46" t="s">
        <v>21</v>
      </c>
      <c r="D19" s="39">
        <v>257211</v>
      </c>
      <c r="E19" s="39">
        <v>257211</v>
      </c>
      <c r="F19" s="41">
        <v>192439</v>
      </c>
      <c r="G19" s="42">
        <f t="shared" si="0"/>
        <v>74.81756223489664</v>
      </c>
      <c r="H19" s="14"/>
      <c r="I19" s="14"/>
      <c r="J19" s="14"/>
      <c r="K19" s="14"/>
      <c r="L19" s="30"/>
      <c r="M19" s="30"/>
      <c r="N19" s="30"/>
      <c r="O19" s="30"/>
      <c r="P19" s="30"/>
      <c r="Q19" s="30"/>
      <c r="R19" s="30"/>
    </row>
    <row r="20" spans="1:18" ht="19.5" customHeight="1">
      <c r="A20" s="36"/>
      <c r="B20" s="36"/>
      <c r="C20" s="36" t="s">
        <v>22</v>
      </c>
      <c r="D20" s="39">
        <v>175000</v>
      </c>
      <c r="E20" s="39">
        <v>175000</v>
      </c>
      <c r="F20" s="41">
        <v>177890.64</v>
      </c>
      <c r="G20" s="42">
        <f t="shared" si="0"/>
        <v>101.65179428571429</v>
      </c>
      <c r="H20" s="14"/>
      <c r="I20" s="14"/>
      <c r="J20" s="14"/>
      <c r="K20" s="14"/>
      <c r="L20" s="30"/>
      <c r="M20" s="30"/>
      <c r="N20" s="30"/>
      <c r="O20" s="30"/>
      <c r="P20" s="30"/>
      <c r="Q20" s="30"/>
      <c r="R20" s="30"/>
    </row>
    <row r="21" spans="1:18" ht="19.5" customHeight="1">
      <c r="A21" s="36"/>
      <c r="B21" s="47">
        <v>139002</v>
      </c>
      <c r="C21" s="46" t="s">
        <v>23</v>
      </c>
      <c r="D21" s="39">
        <v>2000</v>
      </c>
      <c r="E21" s="39">
        <v>2000</v>
      </c>
      <c r="F21" s="41">
        <v>0</v>
      </c>
      <c r="G21" s="42">
        <f t="shared" si="0"/>
        <v>0</v>
      </c>
      <c r="H21" s="14"/>
      <c r="I21" s="14"/>
      <c r="J21" s="14"/>
      <c r="K21" s="14"/>
      <c r="L21" s="30"/>
      <c r="M21" s="30"/>
      <c r="N21" s="30"/>
      <c r="O21" s="30"/>
      <c r="P21" s="30"/>
      <c r="Q21" s="30"/>
      <c r="R21" s="30"/>
    </row>
    <row r="22" spans="1:18" ht="19.5" customHeight="1">
      <c r="A22" s="31"/>
      <c r="B22" s="43">
        <v>210</v>
      </c>
      <c r="C22" s="44" t="s">
        <v>24</v>
      </c>
      <c r="D22" s="34">
        <f>D23+D24</f>
        <v>1449091</v>
      </c>
      <c r="E22" s="34">
        <f>E23+E24</f>
        <v>1449091</v>
      </c>
      <c r="F22" s="35">
        <f>F23+F24</f>
        <v>840770.96</v>
      </c>
      <c r="G22" s="29">
        <f t="shared" si="0"/>
        <v>58.02057703760495</v>
      </c>
      <c r="H22" s="14"/>
      <c r="I22" s="14"/>
      <c r="J22" s="14"/>
      <c r="K22" s="14"/>
      <c r="L22" s="30"/>
      <c r="M22" s="30"/>
      <c r="N22" s="30"/>
      <c r="O22" s="30"/>
      <c r="P22" s="30"/>
      <c r="Q22" s="30"/>
      <c r="R22" s="30"/>
    </row>
    <row r="23" spans="1:18" ht="19.5" customHeight="1">
      <c r="A23" s="31"/>
      <c r="B23" s="45">
        <v>212</v>
      </c>
      <c r="C23" s="36" t="s">
        <v>25</v>
      </c>
      <c r="D23" s="39">
        <v>1062991</v>
      </c>
      <c r="E23" s="39">
        <f>1062991+24896</f>
        <v>1087887</v>
      </c>
      <c r="F23" s="41">
        <v>587898.15</v>
      </c>
      <c r="G23" s="42">
        <f t="shared" si="0"/>
        <v>54.04036908245066</v>
      </c>
      <c r="H23" s="14"/>
      <c r="I23" s="14"/>
      <c r="J23" s="14"/>
      <c r="K23" s="14"/>
      <c r="L23" s="30"/>
      <c r="M23" s="30"/>
      <c r="N23" s="30"/>
      <c r="O23" s="30"/>
      <c r="P23" s="30"/>
      <c r="Q23" s="30"/>
      <c r="R23" s="30"/>
    </row>
    <row r="24" spans="1:18" ht="19.5" customHeight="1">
      <c r="A24" s="36"/>
      <c r="B24" s="45">
        <v>212</v>
      </c>
      <c r="C24" s="36" t="s">
        <v>26</v>
      </c>
      <c r="D24" s="40">
        <v>386100</v>
      </c>
      <c r="E24" s="39">
        <f>386100-24896</f>
        <v>361204</v>
      </c>
      <c r="F24" s="41">
        <v>252872.81</v>
      </c>
      <c r="G24" s="42">
        <f t="shared" si="0"/>
        <v>70.00830832438179</v>
      </c>
      <c r="H24" s="48"/>
      <c r="I24" s="49"/>
      <c r="J24" s="14"/>
      <c r="K24" s="14"/>
      <c r="L24" s="30"/>
      <c r="M24" s="30"/>
      <c r="N24" s="30"/>
      <c r="O24" s="30"/>
      <c r="P24" s="30"/>
      <c r="Q24" s="30"/>
      <c r="R24" s="30"/>
    </row>
    <row r="25" spans="1:18" ht="19.5" customHeight="1">
      <c r="A25" s="31"/>
      <c r="B25" s="32">
        <v>220</v>
      </c>
      <c r="C25" s="31" t="s">
        <v>27</v>
      </c>
      <c r="D25" s="34">
        <f>SUM(D26+D27+D28)</f>
        <v>2061556</v>
      </c>
      <c r="E25" s="34">
        <f>SUM(E26+E27+E28)</f>
        <v>2126500</v>
      </c>
      <c r="F25" s="35">
        <f>SUM(F26+F27+F28)</f>
        <v>2332222.0700000003</v>
      </c>
      <c r="G25" s="29">
        <f t="shared" si="0"/>
        <v>109.67420973430521</v>
      </c>
      <c r="H25" s="14"/>
      <c r="I25" s="14"/>
      <c r="J25" s="14"/>
      <c r="K25" s="14"/>
      <c r="L25" s="30"/>
      <c r="M25" s="30"/>
      <c r="N25" s="30"/>
      <c r="O25" s="30"/>
      <c r="P25" s="30"/>
      <c r="Q25" s="30"/>
      <c r="R25" s="30"/>
    </row>
    <row r="26" spans="1:18" ht="19.5" customHeight="1">
      <c r="A26" s="36"/>
      <c r="B26" s="45">
        <v>221</v>
      </c>
      <c r="C26" s="36" t="s">
        <v>28</v>
      </c>
      <c r="D26" s="50">
        <v>70000</v>
      </c>
      <c r="E26" s="39">
        <f>70000+55294</f>
        <v>125294</v>
      </c>
      <c r="F26" s="41">
        <v>64335.22</v>
      </c>
      <c r="G26" s="42">
        <f t="shared" si="0"/>
        <v>51.34740689897362</v>
      </c>
      <c r="H26" s="14"/>
      <c r="I26" s="14"/>
      <c r="J26" s="14"/>
      <c r="K26" s="14"/>
      <c r="L26" s="30"/>
      <c r="M26" s="30"/>
      <c r="N26" s="30"/>
      <c r="O26" s="30"/>
      <c r="P26" s="30"/>
      <c r="Q26" s="30"/>
      <c r="R26" s="30"/>
    </row>
    <row r="27" spans="1:18" ht="19.5" customHeight="1">
      <c r="A27" s="36"/>
      <c r="B27" s="45">
        <v>222</v>
      </c>
      <c r="C27" s="36" t="s">
        <v>29</v>
      </c>
      <c r="D27" s="50">
        <v>0</v>
      </c>
      <c r="E27" s="39">
        <v>0</v>
      </c>
      <c r="F27" s="41">
        <v>118553.9</v>
      </c>
      <c r="G27" s="42">
        <v>0</v>
      </c>
      <c r="H27" s="14"/>
      <c r="I27" s="14"/>
      <c r="J27" s="14"/>
      <c r="K27" s="14"/>
      <c r="L27" s="30"/>
      <c r="M27" s="30"/>
      <c r="N27" s="30"/>
      <c r="O27" s="30"/>
      <c r="P27" s="30"/>
      <c r="Q27" s="30"/>
      <c r="R27" s="30"/>
    </row>
    <row r="28" spans="1:18" ht="19.5" customHeight="1">
      <c r="A28" s="36"/>
      <c r="B28" s="45">
        <v>223</v>
      </c>
      <c r="C28" s="36" t="s">
        <v>30</v>
      </c>
      <c r="D28" s="50">
        <f>SUM(D29:D38)</f>
        <v>1991556</v>
      </c>
      <c r="E28" s="39">
        <f>SUM(E29:E38)</f>
        <v>2001206</v>
      </c>
      <c r="F28" s="51">
        <f>SUM(F29:F38)</f>
        <v>2149332.95</v>
      </c>
      <c r="G28" s="42">
        <f aca="true" t="shared" si="1" ref="G28:G57">F28*100/E28</f>
        <v>107.40188416384922</v>
      </c>
      <c r="H28" s="14"/>
      <c r="I28" s="14"/>
      <c r="J28" s="14"/>
      <c r="K28" s="14"/>
      <c r="L28" s="30"/>
      <c r="M28" s="30"/>
      <c r="N28" s="30"/>
      <c r="O28" s="30"/>
      <c r="P28" s="30"/>
      <c r="Q28" s="30"/>
      <c r="R28" s="30"/>
    </row>
    <row r="29" spans="1:18" ht="19.5" customHeight="1">
      <c r="A29" s="36"/>
      <c r="B29" s="45"/>
      <c r="C29" s="36" t="s">
        <v>31</v>
      </c>
      <c r="D29" s="50">
        <v>89000</v>
      </c>
      <c r="E29" s="39">
        <v>89000</v>
      </c>
      <c r="F29" s="41">
        <v>85069.26</v>
      </c>
      <c r="G29" s="42">
        <f t="shared" si="1"/>
        <v>95.5834382022472</v>
      </c>
      <c r="H29" s="14"/>
      <c r="I29" s="14"/>
      <c r="J29" s="14"/>
      <c r="K29" s="14"/>
      <c r="L29" s="30"/>
      <c r="M29" s="30"/>
      <c r="N29" s="30"/>
      <c r="O29" s="30"/>
      <c r="P29" s="30"/>
      <c r="Q29" s="30"/>
      <c r="R29" s="30"/>
    </row>
    <row r="30" spans="1:18" ht="19.5" customHeight="1">
      <c r="A30" s="36"/>
      <c r="B30" s="45"/>
      <c r="C30" s="36" t="s">
        <v>32</v>
      </c>
      <c r="D30" s="39">
        <v>293476</v>
      </c>
      <c r="E30" s="39">
        <v>293476</v>
      </c>
      <c r="F30" s="41">
        <f>288330.74+439968.9</f>
        <v>728299.64</v>
      </c>
      <c r="G30" s="42">
        <f t="shared" si="1"/>
        <v>248.1632705911216</v>
      </c>
      <c r="H30" s="48"/>
      <c r="I30" s="49"/>
      <c r="J30" s="14"/>
      <c r="K30" s="14"/>
      <c r="L30" s="30"/>
      <c r="M30" s="30"/>
      <c r="N30" s="30"/>
      <c r="O30" s="30"/>
      <c r="P30" s="30"/>
      <c r="Q30" s="30"/>
      <c r="R30" s="30"/>
    </row>
    <row r="31" spans="1:18" ht="19.5" customHeight="1">
      <c r="A31" s="36"/>
      <c r="B31" s="45"/>
      <c r="C31" s="36" t="s">
        <v>33</v>
      </c>
      <c r="D31" s="39">
        <v>120000</v>
      </c>
      <c r="E31" s="39">
        <v>120000</v>
      </c>
      <c r="F31" s="41">
        <f>124300.77-48.5</f>
        <v>124252.27</v>
      </c>
      <c r="G31" s="42">
        <f t="shared" si="1"/>
        <v>103.54355833333334</v>
      </c>
      <c r="H31" s="14"/>
      <c r="I31" s="14"/>
      <c r="J31" s="14"/>
      <c r="K31" s="14"/>
      <c r="L31" s="30"/>
      <c r="M31" s="30"/>
      <c r="N31" s="30"/>
      <c r="O31" s="30"/>
      <c r="P31" s="30"/>
      <c r="Q31" s="30"/>
      <c r="R31" s="30"/>
    </row>
    <row r="32" spans="1:18" ht="19.5" customHeight="1">
      <c r="A32" s="36"/>
      <c r="B32" s="45"/>
      <c r="C32" s="36" t="s">
        <v>34</v>
      </c>
      <c r="D32" s="39">
        <v>28000</v>
      </c>
      <c r="E32" s="39">
        <v>28000</v>
      </c>
      <c r="F32" s="41">
        <v>21679.11</v>
      </c>
      <c r="G32" s="42">
        <f t="shared" si="1"/>
        <v>77.42539285714285</v>
      </c>
      <c r="H32" s="14"/>
      <c r="I32" s="14"/>
      <c r="J32" s="14"/>
      <c r="K32" s="14"/>
      <c r="L32" s="30"/>
      <c r="M32" s="30"/>
      <c r="N32" s="30"/>
      <c r="O32" s="30"/>
      <c r="P32" s="30"/>
      <c r="Q32" s="30"/>
      <c r="R32" s="30"/>
    </row>
    <row r="33" spans="1:18" ht="19.5" customHeight="1">
      <c r="A33" s="36"/>
      <c r="B33" s="45"/>
      <c r="C33" s="36" t="s">
        <v>35</v>
      </c>
      <c r="D33" s="39">
        <v>4000</v>
      </c>
      <c r="E33" s="39">
        <v>4000</v>
      </c>
      <c r="F33" s="41">
        <v>3060</v>
      </c>
      <c r="G33" s="42">
        <f t="shared" si="1"/>
        <v>76.5</v>
      </c>
      <c r="H33" s="14"/>
      <c r="I33" s="14"/>
      <c r="J33" s="14"/>
      <c r="K33" s="14"/>
      <c r="L33" s="30"/>
      <c r="M33" s="30"/>
      <c r="N33" s="30"/>
      <c r="O33" s="30"/>
      <c r="P33" s="30"/>
      <c r="Q33" s="30"/>
      <c r="R33" s="30"/>
    </row>
    <row r="34" spans="1:18" ht="19.5" customHeight="1">
      <c r="A34" s="36"/>
      <c r="B34" s="45"/>
      <c r="C34" s="36" t="s">
        <v>36</v>
      </c>
      <c r="D34" s="39">
        <v>40000</v>
      </c>
      <c r="E34" s="39">
        <v>40000</v>
      </c>
      <c r="F34" s="41">
        <v>25107.45</v>
      </c>
      <c r="G34" s="42">
        <f t="shared" si="1"/>
        <v>62.768625</v>
      </c>
      <c r="H34" s="14"/>
      <c r="I34" s="14"/>
      <c r="J34" s="14"/>
      <c r="K34" s="14"/>
      <c r="L34" s="30"/>
      <c r="M34" s="30"/>
      <c r="N34" s="30"/>
      <c r="O34" s="30"/>
      <c r="P34" s="30"/>
      <c r="Q34" s="30"/>
      <c r="R34" s="30"/>
    </row>
    <row r="35" spans="1:18" ht="19.5" customHeight="1">
      <c r="A35" s="36"/>
      <c r="B35" s="45"/>
      <c r="C35" s="36" t="s">
        <v>37</v>
      </c>
      <c r="D35" s="39">
        <v>1229080</v>
      </c>
      <c r="E35" s="39">
        <v>1229080</v>
      </c>
      <c r="F35" s="41">
        <v>998457.3</v>
      </c>
      <c r="G35" s="42">
        <f t="shared" si="1"/>
        <v>81.23615224395483</v>
      </c>
      <c r="H35" s="48"/>
      <c r="I35" s="48"/>
      <c r="J35" s="49"/>
      <c r="K35" s="14"/>
      <c r="L35" s="30"/>
      <c r="M35" s="30"/>
      <c r="N35" s="30"/>
      <c r="O35" s="30"/>
      <c r="P35" s="30"/>
      <c r="Q35" s="30"/>
      <c r="R35" s="30"/>
    </row>
    <row r="36" spans="1:18" ht="19.5" customHeight="1">
      <c r="A36" s="36"/>
      <c r="B36" s="45"/>
      <c r="C36" s="36" t="s">
        <v>38</v>
      </c>
      <c r="D36" s="50">
        <v>160000</v>
      </c>
      <c r="E36" s="39">
        <v>160000</v>
      </c>
      <c r="F36" s="41">
        <v>127267.32</v>
      </c>
      <c r="G36" s="42">
        <f t="shared" si="1"/>
        <v>79.542075</v>
      </c>
      <c r="H36" s="48"/>
      <c r="I36" s="48"/>
      <c r="J36" s="49"/>
      <c r="K36" s="14"/>
      <c r="L36" s="30"/>
      <c r="M36" s="30"/>
      <c r="N36" s="30"/>
      <c r="O36" s="30"/>
      <c r="P36" s="30"/>
      <c r="Q36" s="30"/>
      <c r="R36" s="30"/>
    </row>
    <row r="37" spans="1:18" ht="19.5" customHeight="1">
      <c r="A37" s="36"/>
      <c r="B37" s="45"/>
      <c r="C37" s="36" t="s">
        <v>39</v>
      </c>
      <c r="D37" s="50">
        <v>13000</v>
      </c>
      <c r="E37" s="39">
        <v>13000</v>
      </c>
      <c r="F37" s="41">
        <v>11285.2</v>
      </c>
      <c r="G37" s="42">
        <f t="shared" si="1"/>
        <v>86.80923076923077</v>
      </c>
      <c r="H37" s="48"/>
      <c r="I37" s="48"/>
      <c r="J37" s="49"/>
      <c r="K37" s="14"/>
      <c r="L37" s="30"/>
      <c r="M37" s="30"/>
      <c r="N37" s="30"/>
      <c r="O37" s="30"/>
      <c r="P37" s="30"/>
      <c r="Q37" s="30"/>
      <c r="R37" s="30"/>
    </row>
    <row r="38" spans="1:18" ht="19.5" customHeight="1">
      <c r="A38" s="36"/>
      <c r="B38" s="45"/>
      <c r="C38" s="36" t="s">
        <v>40</v>
      </c>
      <c r="D38" s="50">
        <v>15000</v>
      </c>
      <c r="E38" s="39">
        <f>15000+9650</f>
        <v>24650</v>
      </c>
      <c r="F38" s="41">
        <f>9.07+645+1095.78+43.66+19206.64+3855.25</f>
        <v>24855.399999999998</v>
      </c>
      <c r="G38" s="42">
        <f t="shared" si="1"/>
        <v>100.83326572008113</v>
      </c>
      <c r="H38" s="14"/>
      <c r="I38" s="14"/>
      <c r="J38" s="14"/>
      <c r="K38" s="14"/>
      <c r="L38" s="30"/>
      <c r="M38" s="30"/>
      <c r="N38" s="30"/>
      <c r="O38" s="30"/>
      <c r="P38" s="30"/>
      <c r="Q38" s="30"/>
      <c r="R38" s="30"/>
    </row>
    <row r="39" spans="1:18" ht="19.5" customHeight="1">
      <c r="A39" s="31"/>
      <c r="B39" s="32">
        <v>240</v>
      </c>
      <c r="C39" s="31" t="s">
        <v>41</v>
      </c>
      <c r="D39" s="33">
        <f>D40+D41</f>
        <v>46060</v>
      </c>
      <c r="E39" s="34">
        <f>E40+E41</f>
        <v>46060</v>
      </c>
      <c r="F39" s="35">
        <f>F40+F41</f>
        <v>19457.33</v>
      </c>
      <c r="G39" s="29">
        <f t="shared" si="1"/>
        <v>42.24344333478073</v>
      </c>
      <c r="H39" s="14"/>
      <c r="I39" s="14"/>
      <c r="J39" s="14"/>
      <c r="K39" s="14"/>
      <c r="L39" s="30"/>
      <c r="M39" s="30"/>
      <c r="N39" s="30"/>
      <c r="O39" s="30"/>
      <c r="P39" s="30"/>
      <c r="Q39" s="30"/>
      <c r="R39" s="30"/>
    </row>
    <row r="40" spans="1:18" ht="19.5" customHeight="1">
      <c r="A40" s="31"/>
      <c r="B40" s="32"/>
      <c r="C40" s="36" t="s">
        <v>42</v>
      </c>
      <c r="D40" s="50">
        <v>46000</v>
      </c>
      <c r="E40" s="39">
        <v>46000</v>
      </c>
      <c r="F40" s="41">
        <v>19397.61</v>
      </c>
      <c r="G40" s="42">
        <f t="shared" si="1"/>
        <v>42.16871739130435</v>
      </c>
      <c r="H40" s="14"/>
      <c r="I40" s="14"/>
      <c r="J40" s="14"/>
      <c r="K40" s="14"/>
      <c r="L40" s="30"/>
      <c r="M40" s="30"/>
      <c r="N40" s="30"/>
      <c r="O40" s="30"/>
      <c r="P40" s="30"/>
      <c r="Q40" s="30"/>
      <c r="R40" s="30"/>
    </row>
    <row r="41" spans="1:18" ht="19.5" customHeight="1">
      <c r="A41" s="31"/>
      <c r="B41" s="32"/>
      <c r="C41" s="36" t="s">
        <v>43</v>
      </c>
      <c r="D41" s="50">
        <v>60</v>
      </c>
      <c r="E41" s="39">
        <v>60</v>
      </c>
      <c r="F41" s="41">
        <v>59.72</v>
      </c>
      <c r="G41" s="42">
        <f t="shared" si="1"/>
        <v>99.53333333333333</v>
      </c>
      <c r="H41" s="48"/>
      <c r="I41" s="14"/>
      <c r="J41" s="14"/>
      <c r="K41" s="14"/>
      <c r="L41" s="30"/>
      <c r="M41" s="30"/>
      <c r="N41" s="30"/>
      <c r="O41" s="30"/>
      <c r="P41" s="30"/>
      <c r="Q41" s="30"/>
      <c r="R41" s="30"/>
    </row>
    <row r="42" spans="1:18" ht="19.5" customHeight="1">
      <c r="A42" s="31"/>
      <c r="B42" s="32">
        <v>290</v>
      </c>
      <c r="C42" s="31" t="s">
        <v>44</v>
      </c>
      <c r="D42" s="33">
        <f>D43+D44</f>
        <v>242000</v>
      </c>
      <c r="E42" s="34">
        <f>E43+E44</f>
        <v>246488</v>
      </c>
      <c r="F42" s="35">
        <f>F43+F44</f>
        <v>209251.46000000002</v>
      </c>
      <c r="G42" s="29">
        <f t="shared" si="1"/>
        <v>84.89316315601572</v>
      </c>
      <c r="H42" s="14"/>
      <c r="I42" s="14"/>
      <c r="J42" s="14"/>
      <c r="K42" s="14"/>
      <c r="L42" s="30"/>
      <c r="M42" s="30"/>
      <c r="N42" s="30"/>
      <c r="O42" s="30"/>
      <c r="P42" s="30"/>
      <c r="Q42" s="30"/>
      <c r="R42" s="30"/>
    </row>
    <row r="43" spans="1:18" ht="19.5" customHeight="1">
      <c r="A43" s="31"/>
      <c r="B43" s="52"/>
      <c r="C43" s="46" t="s">
        <v>45</v>
      </c>
      <c r="D43" s="53">
        <v>150000</v>
      </c>
      <c r="E43" s="39">
        <f>150000+4488</f>
        <v>154488</v>
      </c>
      <c r="F43" s="41">
        <f>105362.22+800</f>
        <v>106162.22</v>
      </c>
      <c r="G43" s="42">
        <f t="shared" si="1"/>
        <v>68.71874838175134</v>
      </c>
      <c r="H43" s="14"/>
      <c r="I43" s="14"/>
      <c r="J43" s="14"/>
      <c r="K43" s="14"/>
      <c r="L43" s="30"/>
      <c r="M43" s="30"/>
      <c r="N43" s="30"/>
      <c r="O43" s="30"/>
      <c r="P43" s="30"/>
      <c r="Q43" s="30"/>
      <c r="R43" s="30"/>
    </row>
    <row r="44" spans="1:18" ht="19.5" customHeight="1">
      <c r="A44" s="31"/>
      <c r="B44" s="32"/>
      <c r="C44" s="36" t="s">
        <v>46</v>
      </c>
      <c r="D44" s="50">
        <v>92000</v>
      </c>
      <c r="E44" s="39">
        <v>92000</v>
      </c>
      <c r="F44" s="41">
        <v>103089.24</v>
      </c>
      <c r="G44" s="42">
        <f t="shared" si="1"/>
        <v>112.05352173913043</v>
      </c>
      <c r="H44" s="48"/>
      <c r="I44" s="14"/>
      <c r="J44" s="14"/>
      <c r="K44" s="14"/>
      <c r="L44" s="30"/>
      <c r="M44" s="30"/>
      <c r="N44" s="30"/>
      <c r="O44" s="30"/>
      <c r="P44" s="30"/>
      <c r="Q44" s="30"/>
      <c r="R44" s="30"/>
    </row>
    <row r="45" spans="1:18" ht="19.5" customHeight="1">
      <c r="A45" s="31"/>
      <c r="B45" s="32">
        <v>310</v>
      </c>
      <c r="C45" s="31" t="s">
        <v>47</v>
      </c>
      <c r="D45" s="33">
        <f>SUM(D46:D47)</f>
        <v>3104370</v>
      </c>
      <c r="E45" s="34">
        <f>SUM(E46:E47)</f>
        <v>3457534.1999999997</v>
      </c>
      <c r="F45" s="35">
        <f>SUM(F46:F47)</f>
        <v>2911158.1799999997</v>
      </c>
      <c r="G45" s="29">
        <f t="shared" si="1"/>
        <v>84.1975237728668</v>
      </c>
      <c r="H45" s="14"/>
      <c r="I45" s="14"/>
      <c r="J45" s="14"/>
      <c r="K45" s="14"/>
      <c r="L45" s="30"/>
      <c r="M45" s="30"/>
      <c r="N45" s="30"/>
      <c r="O45" s="30"/>
      <c r="P45" s="30"/>
      <c r="Q45" s="30"/>
      <c r="R45" s="30"/>
    </row>
    <row r="46" spans="1:18" ht="19.5" customHeight="1">
      <c r="A46" s="36"/>
      <c r="B46" s="47">
        <v>311</v>
      </c>
      <c r="C46" s="46" t="s">
        <v>48</v>
      </c>
      <c r="D46" s="53">
        <v>0</v>
      </c>
      <c r="E46" s="39">
        <f>66002+3628+20876</f>
        <v>90506</v>
      </c>
      <c r="F46" s="41">
        <f>69630+29544.89</f>
        <v>99174.89</v>
      </c>
      <c r="G46" s="42">
        <f t="shared" si="1"/>
        <v>109.57824895587034</v>
      </c>
      <c r="H46" s="54"/>
      <c r="I46" s="14"/>
      <c r="J46" s="14"/>
      <c r="K46" s="14"/>
      <c r="L46" s="30"/>
      <c r="M46" s="30"/>
      <c r="N46" s="30"/>
      <c r="O46" s="30"/>
      <c r="P46" s="30"/>
      <c r="Q46" s="30"/>
      <c r="R46" s="30"/>
    </row>
    <row r="47" spans="1:18" ht="19.5" customHeight="1">
      <c r="A47" s="36"/>
      <c r="B47" s="45">
        <v>312</v>
      </c>
      <c r="C47" s="36" t="s">
        <v>49</v>
      </c>
      <c r="D47" s="50">
        <f>SUM(D48:D62)</f>
        <v>3104370</v>
      </c>
      <c r="E47" s="39">
        <f>SUM(E48:E62)</f>
        <v>3367028.1999999997</v>
      </c>
      <c r="F47" s="51">
        <f>SUM(F48:F62)</f>
        <v>2811983.2899999996</v>
      </c>
      <c r="G47" s="42">
        <f t="shared" si="1"/>
        <v>83.51528775434669</v>
      </c>
      <c r="H47" s="14"/>
      <c r="I47" s="14"/>
      <c r="J47" s="14"/>
      <c r="K47" s="14"/>
      <c r="L47" s="30"/>
      <c r="M47" s="30"/>
      <c r="N47" s="30"/>
      <c r="O47" s="30"/>
      <c r="P47" s="30"/>
      <c r="Q47" s="30"/>
      <c r="R47" s="30"/>
    </row>
    <row r="48" spans="1:18" ht="19.5" customHeight="1">
      <c r="A48" s="36"/>
      <c r="B48" s="45"/>
      <c r="C48" s="36" t="s">
        <v>50</v>
      </c>
      <c r="D48" s="50">
        <v>92203</v>
      </c>
      <c r="E48" s="39">
        <v>95713</v>
      </c>
      <c r="F48" s="41">
        <v>79760</v>
      </c>
      <c r="G48" s="42">
        <f t="shared" si="1"/>
        <v>83.33246267487175</v>
      </c>
      <c r="H48" s="14"/>
      <c r="I48" s="14"/>
      <c r="J48" s="14"/>
      <c r="K48" s="14"/>
      <c r="L48" s="30"/>
      <c r="M48" s="30"/>
      <c r="N48" s="30"/>
      <c r="O48" s="30"/>
      <c r="P48" s="30"/>
      <c r="Q48" s="30"/>
      <c r="R48" s="30"/>
    </row>
    <row r="49" spans="1:18" ht="19.5" customHeight="1">
      <c r="A49" s="36" t="s">
        <v>51</v>
      </c>
      <c r="B49" s="47"/>
      <c r="C49" s="46" t="s">
        <v>52</v>
      </c>
      <c r="D49" s="39">
        <v>2878269</v>
      </c>
      <c r="E49" s="39">
        <f>3043200+927.4+714.3+30000+4604+515.1</f>
        <v>3079960.8</v>
      </c>
      <c r="F49" s="41">
        <f>16857+2458398+82556+2156.8</f>
        <v>2559967.8</v>
      </c>
      <c r="G49" s="42">
        <f t="shared" si="1"/>
        <v>83.1168955137351</v>
      </c>
      <c r="H49" s="49"/>
      <c r="I49" s="48"/>
      <c r="J49" s="14"/>
      <c r="K49" s="14"/>
      <c r="L49" s="30"/>
      <c r="M49" s="30"/>
      <c r="N49" s="30"/>
      <c r="O49" s="30"/>
      <c r="P49" s="30"/>
      <c r="Q49" s="30"/>
      <c r="R49" s="30"/>
    </row>
    <row r="50" spans="1:18" ht="19.5" customHeight="1">
      <c r="A50" s="36"/>
      <c r="B50" s="45"/>
      <c r="C50" s="36" t="s">
        <v>53</v>
      </c>
      <c r="D50" s="39">
        <v>34340</v>
      </c>
      <c r="E50" s="39">
        <f>34340+1035.34</f>
        <v>35375.34</v>
      </c>
      <c r="F50" s="41">
        <v>26531.52</v>
      </c>
      <c r="G50" s="42">
        <f t="shared" si="1"/>
        <v>75.00004240241933</v>
      </c>
      <c r="H50" s="14"/>
      <c r="I50" s="14"/>
      <c r="J50" s="14"/>
      <c r="K50" s="14"/>
      <c r="L50" s="30"/>
      <c r="M50" s="30"/>
      <c r="N50" s="30"/>
      <c r="O50" s="30"/>
      <c r="P50" s="30"/>
      <c r="Q50" s="30"/>
      <c r="R50" s="30"/>
    </row>
    <row r="51" spans="1:18" ht="19.5" customHeight="1">
      <c r="A51" s="36"/>
      <c r="B51" s="45"/>
      <c r="C51" s="36" t="s">
        <v>54</v>
      </c>
      <c r="D51" s="50">
        <v>800</v>
      </c>
      <c r="E51" s="39">
        <v>800</v>
      </c>
      <c r="F51" s="41">
        <v>1010.59</v>
      </c>
      <c r="G51" s="42">
        <f t="shared" si="1"/>
        <v>126.32375</v>
      </c>
      <c r="H51" s="14"/>
      <c r="I51" s="14"/>
      <c r="J51" s="14"/>
      <c r="K51" s="14"/>
      <c r="L51" s="30"/>
      <c r="M51" s="30"/>
      <c r="N51" s="30"/>
      <c r="O51" s="30"/>
      <c r="P51" s="30"/>
      <c r="Q51" s="30"/>
      <c r="R51" s="30"/>
    </row>
    <row r="52" spans="1:18" ht="19.5" customHeight="1">
      <c r="A52" s="36"/>
      <c r="B52" s="45"/>
      <c r="C52" s="46" t="s">
        <v>55</v>
      </c>
      <c r="D52" s="53">
        <v>30000</v>
      </c>
      <c r="E52" s="39">
        <f>30000-5414+550</f>
        <v>25136</v>
      </c>
      <c r="F52" s="41">
        <v>16757</v>
      </c>
      <c r="G52" s="42">
        <f t="shared" si="1"/>
        <v>66.66534054742202</v>
      </c>
      <c r="H52" s="14"/>
      <c r="I52" s="14"/>
      <c r="J52" s="14"/>
      <c r="K52" s="14"/>
      <c r="L52" s="30"/>
      <c r="M52" s="30"/>
      <c r="N52" s="30"/>
      <c r="O52" s="30"/>
      <c r="P52" s="30"/>
      <c r="Q52" s="30"/>
      <c r="R52" s="30"/>
    </row>
    <row r="53" spans="1:18" ht="19.5" customHeight="1">
      <c r="A53" s="36"/>
      <c r="B53" s="45"/>
      <c r="C53" s="36" t="s">
        <v>56</v>
      </c>
      <c r="D53" s="50">
        <v>12592</v>
      </c>
      <c r="E53" s="39">
        <v>12553</v>
      </c>
      <c r="F53" s="41">
        <v>10460</v>
      </c>
      <c r="G53" s="42">
        <f t="shared" si="1"/>
        <v>83.3266948139887</v>
      </c>
      <c r="H53" s="14"/>
      <c r="I53" s="14"/>
      <c r="J53" s="14"/>
      <c r="K53" s="14"/>
      <c r="L53" s="30"/>
      <c r="M53" s="30"/>
      <c r="N53" s="30"/>
      <c r="O53" s="30"/>
      <c r="P53" s="30"/>
      <c r="Q53" s="30"/>
      <c r="R53" s="30"/>
    </row>
    <row r="54" spans="1:18" ht="19.5" customHeight="1">
      <c r="A54" s="36"/>
      <c r="B54" s="45"/>
      <c r="C54" s="36" t="s">
        <v>57</v>
      </c>
      <c r="D54" s="50">
        <v>3358</v>
      </c>
      <c r="E54" s="51">
        <f>3358-273.58</f>
        <v>3084.42</v>
      </c>
      <c r="F54" s="41">
        <v>3084.42</v>
      </c>
      <c r="G54" s="42">
        <f t="shared" si="1"/>
        <v>100</v>
      </c>
      <c r="H54" s="14"/>
      <c r="I54" s="14"/>
      <c r="J54" s="14"/>
      <c r="K54" s="14"/>
      <c r="L54" s="30"/>
      <c r="M54" s="30"/>
      <c r="N54" s="30"/>
      <c r="O54" s="30"/>
      <c r="P54" s="30"/>
      <c r="Q54" s="30"/>
      <c r="R54" s="30"/>
    </row>
    <row r="55" spans="1:18" ht="19.5" customHeight="1">
      <c r="A55" s="36"/>
      <c r="B55" s="45"/>
      <c r="C55" s="46" t="s">
        <v>58</v>
      </c>
      <c r="D55" s="53">
        <v>13564</v>
      </c>
      <c r="E55" s="39">
        <v>13667</v>
      </c>
      <c r="F55" s="41">
        <v>13667.32</v>
      </c>
      <c r="G55" s="42">
        <f t="shared" si="1"/>
        <v>100.00234140630717</v>
      </c>
      <c r="H55" s="14"/>
      <c r="I55" s="14"/>
      <c r="J55" s="14"/>
      <c r="K55" s="14"/>
      <c r="L55" s="30"/>
      <c r="M55" s="30"/>
      <c r="N55" s="30"/>
      <c r="O55" s="30"/>
      <c r="P55" s="30"/>
      <c r="Q55" s="30"/>
      <c r="R55" s="30"/>
    </row>
    <row r="56" spans="1:18" ht="19.5" customHeight="1">
      <c r="A56" s="36"/>
      <c r="B56" s="45"/>
      <c r="C56" s="36" t="s">
        <v>59</v>
      </c>
      <c r="D56" s="50">
        <v>1444</v>
      </c>
      <c r="E56" s="39">
        <v>1444</v>
      </c>
      <c r="F56" s="41">
        <v>1450</v>
      </c>
      <c r="G56" s="42">
        <f t="shared" si="1"/>
        <v>100.41551246537396</v>
      </c>
      <c r="H56" s="14"/>
      <c r="I56" s="14"/>
      <c r="J56" s="14"/>
      <c r="K56" s="14"/>
      <c r="L56" s="30"/>
      <c r="M56" s="30"/>
      <c r="N56" s="30"/>
      <c r="O56" s="30"/>
      <c r="P56" s="30"/>
      <c r="Q56" s="30"/>
      <c r="R56" s="30"/>
    </row>
    <row r="57" spans="1:18" ht="19.5" customHeight="1">
      <c r="A57" s="36"/>
      <c r="B57" s="45"/>
      <c r="C57" s="46" t="s">
        <v>60</v>
      </c>
      <c r="D57" s="53">
        <v>0</v>
      </c>
      <c r="E57" s="39">
        <v>1800</v>
      </c>
      <c r="F57" s="41">
        <v>1800</v>
      </c>
      <c r="G57" s="42">
        <f t="shared" si="1"/>
        <v>100</v>
      </c>
      <c r="H57" s="14"/>
      <c r="I57" s="14"/>
      <c r="J57" s="14"/>
      <c r="K57" s="14"/>
      <c r="L57" s="30"/>
      <c r="M57" s="30"/>
      <c r="N57" s="30"/>
      <c r="O57" s="30"/>
      <c r="P57" s="30"/>
      <c r="Q57" s="30"/>
      <c r="R57" s="30"/>
    </row>
    <row r="58" spans="1:18" ht="19.5" customHeight="1">
      <c r="A58" s="36"/>
      <c r="B58" s="45"/>
      <c r="C58" s="36" t="s">
        <v>61</v>
      </c>
      <c r="D58" s="50">
        <v>0</v>
      </c>
      <c r="E58" s="39">
        <f>50000</f>
        <v>50000</v>
      </c>
      <c r="F58" s="41">
        <v>50000</v>
      </c>
      <c r="G58" s="42">
        <f aca="true" t="shared" si="2" ref="G58:G72">F58*100/E58</f>
        <v>100</v>
      </c>
      <c r="H58" s="14"/>
      <c r="I58" s="14"/>
      <c r="J58" s="14"/>
      <c r="K58" s="14"/>
      <c r="L58" s="30"/>
      <c r="M58" s="30"/>
      <c r="N58" s="30"/>
      <c r="O58" s="30"/>
      <c r="P58" s="30"/>
      <c r="Q58" s="30"/>
      <c r="R58" s="30"/>
    </row>
    <row r="59" spans="1:18" ht="19.5" customHeight="1">
      <c r="A59" s="36"/>
      <c r="B59" s="45"/>
      <c r="C59" s="36" t="s">
        <v>62</v>
      </c>
      <c r="D59" s="50">
        <v>0</v>
      </c>
      <c r="E59" s="39">
        <v>2000</v>
      </c>
      <c r="F59" s="41">
        <v>2000</v>
      </c>
      <c r="G59" s="42">
        <f t="shared" si="2"/>
        <v>100</v>
      </c>
      <c r="H59" s="14"/>
      <c r="I59" s="14"/>
      <c r="J59" s="14"/>
      <c r="K59" s="14"/>
      <c r="L59" s="30"/>
      <c r="M59" s="30"/>
      <c r="N59" s="30"/>
      <c r="O59" s="30"/>
      <c r="P59" s="30"/>
      <c r="Q59" s="30"/>
      <c r="R59" s="30"/>
    </row>
    <row r="60" spans="1:18" ht="19.5" customHeight="1">
      <c r="A60" s="36"/>
      <c r="B60" s="45"/>
      <c r="C60" s="36" t="s">
        <v>63</v>
      </c>
      <c r="D60" s="50"/>
      <c r="E60" s="39">
        <v>5000</v>
      </c>
      <c r="F60" s="41">
        <v>5000</v>
      </c>
      <c r="G60" s="42">
        <f t="shared" si="2"/>
        <v>100</v>
      </c>
      <c r="H60" s="14"/>
      <c r="I60" s="14"/>
      <c r="J60" s="14"/>
      <c r="K60" s="14"/>
      <c r="L60" s="30"/>
      <c r="M60" s="30"/>
      <c r="N60" s="30"/>
      <c r="O60" s="30"/>
      <c r="P60" s="30"/>
      <c r="Q60" s="30"/>
      <c r="R60" s="30"/>
    </row>
    <row r="61" spans="1:18" ht="19.5" customHeight="1">
      <c r="A61" s="36"/>
      <c r="B61" s="45"/>
      <c r="C61" s="36" t="s">
        <v>64</v>
      </c>
      <c r="D61" s="50">
        <v>0</v>
      </c>
      <c r="E61" s="39">
        <v>1800</v>
      </c>
      <c r="F61" s="41">
        <v>1800</v>
      </c>
      <c r="G61" s="42">
        <f t="shared" si="2"/>
        <v>100</v>
      </c>
      <c r="H61" s="14"/>
      <c r="I61" s="14"/>
      <c r="J61" s="14"/>
      <c r="K61" s="14"/>
      <c r="L61" s="30"/>
      <c r="M61" s="30"/>
      <c r="N61" s="30"/>
      <c r="O61" s="30"/>
      <c r="P61" s="30"/>
      <c r="Q61" s="30"/>
      <c r="R61" s="30"/>
    </row>
    <row r="62" spans="1:18" ht="19.5" customHeight="1">
      <c r="A62" s="36"/>
      <c r="B62" s="45"/>
      <c r="C62" s="36" t="s">
        <v>65</v>
      </c>
      <c r="D62" s="50">
        <v>37800</v>
      </c>
      <c r="E62" s="39">
        <f>34232+4462.64</f>
        <v>38694.64</v>
      </c>
      <c r="F62" s="41">
        <v>38694.64</v>
      </c>
      <c r="G62" s="42">
        <f t="shared" si="2"/>
        <v>100</v>
      </c>
      <c r="H62" s="14"/>
      <c r="I62" s="14"/>
      <c r="J62" s="14"/>
      <c r="K62" s="14"/>
      <c r="L62" s="30"/>
      <c r="M62" s="30"/>
      <c r="N62" s="30"/>
      <c r="O62" s="30"/>
      <c r="P62" s="30"/>
      <c r="Q62" s="30"/>
      <c r="R62" s="30"/>
    </row>
    <row r="63" spans="1:18" ht="19.5" customHeight="1">
      <c r="A63" s="23" t="s">
        <v>66</v>
      </c>
      <c r="B63" s="55"/>
      <c r="C63" s="23"/>
      <c r="D63" s="27">
        <f>SUM(D64+D67)</f>
        <v>2395509</v>
      </c>
      <c r="E63" s="27">
        <f>SUM(E64+E67)</f>
        <v>2406009</v>
      </c>
      <c r="F63" s="28">
        <f>SUM(F64+F67)</f>
        <v>373792.13</v>
      </c>
      <c r="G63" s="29">
        <f t="shared" si="2"/>
        <v>15.535774388208855</v>
      </c>
      <c r="H63" s="14"/>
      <c r="I63" s="14"/>
      <c r="J63" s="14"/>
      <c r="K63" s="14"/>
      <c r="L63" s="30"/>
      <c r="M63" s="30"/>
      <c r="N63" s="30"/>
      <c r="O63" s="30"/>
      <c r="P63" s="30"/>
      <c r="Q63" s="30"/>
      <c r="R63" s="30"/>
    </row>
    <row r="64" spans="1:18" ht="19.5" customHeight="1">
      <c r="A64" s="31"/>
      <c r="B64" s="32">
        <v>230</v>
      </c>
      <c r="C64" s="31" t="s">
        <v>67</v>
      </c>
      <c r="D64" s="33">
        <f>SUM(D65:D66)</f>
        <v>346750</v>
      </c>
      <c r="E64" s="34">
        <f>SUM(E65:E66)</f>
        <v>346750</v>
      </c>
      <c r="F64" s="35">
        <f>SUM(F65:F66)</f>
        <v>363292.13</v>
      </c>
      <c r="G64" s="29">
        <f t="shared" si="2"/>
        <v>104.7706214852199</v>
      </c>
      <c r="H64" s="14"/>
      <c r="I64" s="14"/>
      <c r="J64" s="14"/>
      <c r="K64" s="14"/>
      <c r="L64" s="30"/>
      <c r="M64" s="30"/>
      <c r="N64" s="30"/>
      <c r="O64" s="30"/>
      <c r="P64" s="30"/>
      <c r="Q64" s="30"/>
      <c r="R64" s="30"/>
    </row>
    <row r="65" spans="1:18" ht="19.5" customHeight="1">
      <c r="A65" s="31"/>
      <c r="B65" s="45">
        <v>231</v>
      </c>
      <c r="C65" s="36" t="s">
        <v>68</v>
      </c>
      <c r="D65" s="50">
        <v>238750</v>
      </c>
      <c r="E65" s="39">
        <v>238750</v>
      </c>
      <c r="F65" s="41">
        <v>225621.63</v>
      </c>
      <c r="G65" s="42">
        <f t="shared" si="2"/>
        <v>94.5012062827225</v>
      </c>
      <c r="H65" s="14"/>
      <c r="I65" s="14"/>
      <c r="J65" s="14"/>
      <c r="K65" s="14"/>
      <c r="L65" s="30"/>
      <c r="M65" s="30"/>
      <c r="N65" s="30"/>
      <c r="O65" s="30"/>
      <c r="P65" s="30"/>
      <c r="Q65" s="30"/>
      <c r="R65" s="30"/>
    </row>
    <row r="66" spans="1:18" ht="19.5" customHeight="1">
      <c r="A66" s="36"/>
      <c r="B66" s="45">
        <v>233</v>
      </c>
      <c r="C66" s="36" t="s">
        <v>69</v>
      </c>
      <c r="D66" s="50">
        <v>108000</v>
      </c>
      <c r="E66" s="39">
        <v>108000</v>
      </c>
      <c r="F66" s="41">
        <v>137670.5</v>
      </c>
      <c r="G66" s="42">
        <f t="shared" si="2"/>
        <v>127.47268518518518</v>
      </c>
      <c r="H66" s="14"/>
      <c r="I66" s="14"/>
      <c r="J66" s="14"/>
      <c r="K66" s="14"/>
      <c r="L66" s="30"/>
      <c r="M66" s="30"/>
      <c r="N66" s="30"/>
      <c r="O66" s="30"/>
      <c r="P66" s="30"/>
      <c r="Q66" s="30"/>
      <c r="R66" s="30"/>
    </row>
    <row r="67" spans="1:18" ht="19.5" customHeight="1">
      <c r="A67" s="36"/>
      <c r="B67" s="32">
        <v>320</v>
      </c>
      <c r="C67" s="56" t="s">
        <v>70</v>
      </c>
      <c r="D67" s="33">
        <v>2048759</v>
      </c>
      <c r="E67" s="34">
        <f>2048759+10500</f>
        <v>2059259</v>
      </c>
      <c r="F67" s="35">
        <f>F68</f>
        <v>10500</v>
      </c>
      <c r="G67" s="29">
        <f t="shared" si="2"/>
        <v>0.5098921505259901</v>
      </c>
      <c r="H67" s="14"/>
      <c r="I67" s="14"/>
      <c r="J67" s="14"/>
      <c r="K67" s="14"/>
      <c r="L67" s="30"/>
      <c r="M67" s="30"/>
      <c r="N67" s="30"/>
      <c r="O67" s="30"/>
      <c r="P67" s="30"/>
      <c r="Q67" s="30"/>
      <c r="R67" s="30"/>
    </row>
    <row r="68" spans="1:18" ht="19.5" customHeight="1">
      <c r="A68" s="36"/>
      <c r="B68" s="45">
        <v>322</v>
      </c>
      <c r="C68" s="57" t="s">
        <v>71</v>
      </c>
      <c r="D68" s="50">
        <v>2048759</v>
      </c>
      <c r="E68" s="39">
        <f>2048759+10500</f>
        <v>2059259</v>
      </c>
      <c r="F68" s="41">
        <v>10500</v>
      </c>
      <c r="G68" s="42">
        <f t="shared" si="2"/>
        <v>0.5098921505259901</v>
      </c>
      <c r="H68" s="14"/>
      <c r="I68" s="14"/>
      <c r="J68" s="14"/>
      <c r="K68" s="14"/>
      <c r="L68" s="30"/>
      <c r="M68" s="30"/>
      <c r="N68" s="30"/>
      <c r="O68" s="30"/>
      <c r="P68" s="30"/>
      <c r="Q68" s="30"/>
      <c r="R68" s="30"/>
    </row>
    <row r="69" spans="1:18" ht="19.5" customHeight="1">
      <c r="A69" s="23" t="s">
        <v>72</v>
      </c>
      <c r="B69" s="55"/>
      <c r="C69" s="23"/>
      <c r="D69" s="27">
        <f>D70+D71</f>
        <v>1424771</v>
      </c>
      <c r="E69" s="27">
        <f>E70+E71</f>
        <v>1652822</v>
      </c>
      <c r="F69" s="28">
        <f>F70+F71</f>
        <v>142246.51</v>
      </c>
      <c r="G69" s="29">
        <f t="shared" si="2"/>
        <v>8.606281257146868</v>
      </c>
      <c r="H69" s="14"/>
      <c r="I69" s="14"/>
      <c r="J69" s="14"/>
      <c r="K69" s="14"/>
      <c r="L69" s="30"/>
      <c r="M69" s="30"/>
      <c r="N69" s="30"/>
      <c r="O69" s="30"/>
      <c r="P69" s="30"/>
      <c r="Q69" s="30"/>
      <c r="R69" s="30"/>
    </row>
    <row r="70" spans="1:18" ht="19.5" customHeight="1">
      <c r="A70" s="31"/>
      <c r="B70" s="45">
        <v>454</v>
      </c>
      <c r="C70" s="36" t="s">
        <v>73</v>
      </c>
      <c r="D70" s="50">
        <v>1424771</v>
      </c>
      <c r="E70" s="39">
        <f>1424771+179640</f>
        <v>1604411</v>
      </c>
      <c r="F70" s="41">
        <v>0</v>
      </c>
      <c r="G70" s="42">
        <f t="shared" si="2"/>
        <v>0</v>
      </c>
      <c r="H70" s="14"/>
      <c r="I70" s="14"/>
      <c r="J70" s="14"/>
      <c r="K70" s="14"/>
      <c r="L70" s="30"/>
      <c r="M70" s="30"/>
      <c r="N70" s="30"/>
      <c r="O70" s="30"/>
      <c r="P70" s="30"/>
      <c r="Q70" s="30"/>
      <c r="R70" s="30"/>
    </row>
    <row r="71" spans="1:18" ht="19.5" customHeight="1">
      <c r="A71" s="36"/>
      <c r="B71" s="45">
        <v>453</v>
      </c>
      <c r="C71" s="36" t="s">
        <v>74</v>
      </c>
      <c r="D71" s="50">
        <v>0</v>
      </c>
      <c r="E71" s="39">
        <v>48411</v>
      </c>
      <c r="F71" s="41">
        <f>48411+93835.51</f>
        <v>142246.51</v>
      </c>
      <c r="G71" s="42">
        <f t="shared" si="2"/>
        <v>293.8309681683915</v>
      </c>
      <c r="H71" s="14"/>
      <c r="I71" s="14"/>
      <c r="J71" s="14"/>
      <c r="K71" s="14"/>
      <c r="L71" s="30"/>
      <c r="M71" s="30"/>
      <c r="N71" s="30"/>
      <c r="O71" s="30"/>
      <c r="P71" s="30"/>
      <c r="Q71" s="30"/>
      <c r="R71" s="30"/>
    </row>
    <row r="72" spans="1:18" ht="19.5" customHeight="1">
      <c r="A72" s="23" t="s">
        <v>75</v>
      </c>
      <c r="B72" s="23"/>
      <c r="C72" s="23"/>
      <c r="D72" s="26">
        <f>D69+D63+D9</f>
        <v>18522480</v>
      </c>
      <c r="E72" s="27">
        <f>E69+E63+E9</f>
        <v>19185927.2</v>
      </c>
      <c r="F72" s="28">
        <f>F69+F63+F9</f>
        <v>13473429.660000002</v>
      </c>
      <c r="G72" s="29">
        <f t="shared" si="2"/>
        <v>70.22558524041519</v>
      </c>
      <c r="H72" s="14"/>
      <c r="I72" s="14"/>
      <c r="J72" s="14"/>
      <c r="K72" s="14"/>
      <c r="L72" s="30"/>
      <c r="M72" s="30"/>
      <c r="N72" s="30"/>
      <c r="O72" s="30"/>
      <c r="P72" s="30"/>
      <c r="Q72" s="30"/>
      <c r="R72" s="30"/>
    </row>
    <row r="73" spans="5:18" ht="15.75">
      <c r="E73" s="58"/>
      <c r="F73" s="30"/>
      <c r="G73" s="30"/>
      <c r="H73" s="14"/>
      <c r="I73" s="14"/>
      <c r="J73" s="14"/>
      <c r="K73" s="14"/>
      <c r="L73" s="30"/>
      <c r="M73" s="30"/>
      <c r="N73" s="30"/>
      <c r="O73" s="30"/>
      <c r="P73" s="30"/>
      <c r="Q73" s="30"/>
      <c r="R73" s="30"/>
    </row>
    <row r="74" spans="5:18" ht="12.75">
      <c r="E74" s="59"/>
      <c r="F74" s="30"/>
      <c r="G74" s="30"/>
      <c r="H74" s="14"/>
      <c r="I74" s="14"/>
      <c r="J74" s="14"/>
      <c r="K74" s="14"/>
      <c r="L74" s="30"/>
      <c r="M74" s="30"/>
      <c r="N74" s="30"/>
      <c r="O74" s="30"/>
      <c r="P74" s="30"/>
      <c r="Q74" s="30"/>
      <c r="R74" s="30"/>
    </row>
    <row r="75" spans="5:18" ht="12.75">
      <c r="E75" s="60"/>
      <c r="F75" s="30"/>
      <c r="G75" s="30"/>
      <c r="H75" s="14"/>
      <c r="I75" s="14"/>
      <c r="J75" s="14"/>
      <c r="K75" s="14"/>
      <c r="L75" s="30"/>
      <c r="M75" s="30"/>
      <c r="N75" s="30"/>
      <c r="O75" s="30"/>
      <c r="P75" s="30"/>
      <c r="Q75" s="30"/>
      <c r="R75" s="30"/>
    </row>
    <row r="76" spans="5:18" ht="12.75">
      <c r="E76" s="60"/>
      <c r="F76" s="30"/>
      <c r="G76" s="30"/>
      <c r="H76" s="14"/>
      <c r="I76" s="14"/>
      <c r="J76" s="14"/>
      <c r="K76" s="14"/>
      <c r="L76" s="30"/>
      <c r="M76" s="30"/>
      <c r="N76" s="30"/>
      <c r="O76" s="30"/>
      <c r="P76" s="30"/>
      <c r="Q76" s="30"/>
      <c r="R76" s="30"/>
    </row>
    <row r="77" spans="5:18" ht="12.75">
      <c r="E77" s="60"/>
      <c r="F77" s="30"/>
      <c r="G77" s="30"/>
      <c r="H77" s="14"/>
      <c r="I77" s="14"/>
      <c r="J77" s="14"/>
      <c r="K77" s="14"/>
      <c r="L77" s="30"/>
      <c r="M77" s="30"/>
      <c r="N77" s="30"/>
      <c r="O77" s="30"/>
      <c r="P77" s="30"/>
      <c r="Q77" s="30"/>
      <c r="R77" s="30"/>
    </row>
    <row r="78" spans="5:18" ht="12.75">
      <c r="E78" s="60"/>
      <c r="F78" s="30"/>
      <c r="G78" s="30"/>
      <c r="H78" s="14"/>
      <c r="I78" s="14"/>
      <c r="J78" s="14"/>
      <c r="K78" s="14"/>
      <c r="L78" s="30"/>
      <c r="M78" s="30"/>
      <c r="N78" s="30"/>
      <c r="O78" s="30"/>
      <c r="P78" s="30"/>
      <c r="Q78" s="30"/>
      <c r="R78" s="30"/>
    </row>
    <row r="79" spans="5:18" ht="12.75">
      <c r="E79" s="60"/>
      <c r="F79" s="30"/>
      <c r="G79" s="30"/>
      <c r="H79" s="14"/>
      <c r="I79" s="14"/>
      <c r="J79" s="14"/>
      <c r="K79" s="14"/>
      <c r="L79" s="30"/>
      <c r="M79" s="30"/>
      <c r="N79" s="30"/>
      <c r="O79" s="30"/>
      <c r="P79" s="30"/>
      <c r="Q79" s="30"/>
      <c r="R79" s="30"/>
    </row>
    <row r="80" spans="5:18" ht="12.75">
      <c r="E80" s="60"/>
      <c r="F80" s="30"/>
      <c r="G80" s="30"/>
      <c r="H80" s="14"/>
      <c r="I80" s="14"/>
      <c r="J80" s="14"/>
      <c r="K80" s="14"/>
      <c r="L80" s="30"/>
      <c r="M80" s="30"/>
      <c r="N80" s="30"/>
      <c r="O80" s="30"/>
      <c r="P80" s="30"/>
      <c r="Q80" s="30"/>
      <c r="R80" s="30"/>
    </row>
    <row r="81" spans="5:18" ht="12.75">
      <c r="E81" s="60"/>
      <c r="F81" s="30"/>
      <c r="G81" s="30"/>
      <c r="H81" s="14"/>
      <c r="I81" s="14"/>
      <c r="J81" s="14"/>
      <c r="K81" s="14"/>
      <c r="L81" s="30"/>
      <c r="M81" s="30"/>
      <c r="N81" s="30"/>
      <c r="O81" s="30"/>
      <c r="P81" s="30"/>
      <c r="Q81" s="30"/>
      <c r="R81" s="30"/>
    </row>
    <row r="82" spans="5:18" ht="12.75">
      <c r="E82" s="30"/>
      <c r="F82" s="30"/>
      <c r="G82" s="30"/>
      <c r="H82" s="14"/>
      <c r="I82" s="14"/>
      <c r="J82" s="14"/>
      <c r="K82" s="14"/>
      <c r="L82" s="30"/>
      <c r="M82" s="30"/>
      <c r="N82" s="30"/>
      <c r="O82" s="30"/>
      <c r="P82" s="30"/>
      <c r="Q82" s="30"/>
      <c r="R82" s="30"/>
    </row>
    <row r="83" spans="5:18" ht="12.75">
      <c r="E83" s="30"/>
      <c r="F83" s="30"/>
      <c r="G83" s="30"/>
      <c r="H83" s="14"/>
      <c r="I83" s="14"/>
      <c r="J83" s="14"/>
      <c r="K83" s="14"/>
      <c r="L83" s="30"/>
      <c r="M83" s="30"/>
      <c r="N83" s="30"/>
      <c r="O83" s="30"/>
      <c r="P83" s="30"/>
      <c r="Q83" s="30"/>
      <c r="R83" s="30"/>
    </row>
    <row r="84" spans="5:18" ht="12.75">
      <c r="E84" s="30"/>
      <c r="F84" s="30"/>
      <c r="G84" s="30"/>
      <c r="H84" s="14"/>
      <c r="I84" s="14"/>
      <c r="J84" s="14"/>
      <c r="K84" s="14"/>
      <c r="L84" s="30"/>
      <c r="M84" s="30"/>
      <c r="N84" s="30"/>
      <c r="O84" s="30"/>
      <c r="P84" s="30"/>
      <c r="Q84" s="30"/>
      <c r="R84" s="30"/>
    </row>
    <row r="85" spans="5:18" ht="12.75">
      <c r="E85" s="30"/>
      <c r="F85" s="30"/>
      <c r="G85" s="30"/>
      <c r="H85" s="14"/>
      <c r="I85" s="14"/>
      <c r="J85" s="14"/>
      <c r="K85" s="14"/>
      <c r="L85" s="30"/>
      <c r="M85" s="30"/>
      <c r="N85" s="30"/>
      <c r="O85" s="30"/>
      <c r="P85" s="30"/>
      <c r="Q85" s="30"/>
      <c r="R85" s="30"/>
    </row>
    <row r="86" spans="5:18" ht="12.75">
      <c r="E86" s="30"/>
      <c r="F86" s="30"/>
      <c r="G86" s="30"/>
      <c r="H86" s="14"/>
      <c r="I86" s="14"/>
      <c r="J86" s="14"/>
      <c r="K86" s="14"/>
      <c r="L86" s="30"/>
      <c r="M86" s="30"/>
      <c r="N86" s="30"/>
      <c r="O86" s="30"/>
      <c r="P86" s="30"/>
      <c r="Q86" s="30"/>
      <c r="R86" s="30"/>
    </row>
    <row r="87" spans="5:18" ht="12.75">
      <c r="E87" s="30"/>
      <c r="F87" s="30"/>
      <c r="G87" s="30"/>
      <c r="H87" s="14"/>
      <c r="I87" s="14"/>
      <c r="J87" s="14"/>
      <c r="K87" s="14"/>
      <c r="L87" s="30"/>
      <c r="M87" s="30"/>
      <c r="N87" s="30"/>
      <c r="O87" s="30"/>
      <c r="P87" s="30"/>
      <c r="Q87" s="30"/>
      <c r="R87" s="30"/>
    </row>
    <row r="88" spans="5:18" ht="12.75">
      <c r="E88" s="30"/>
      <c r="F88" s="30"/>
      <c r="G88" s="30"/>
      <c r="H88" s="14"/>
      <c r="I88" s="14"/>
      <c r="J88" s="14"/>
      <c r="K88" s="14"/>
      <c r="L88" s="30"/>
      <c r="M88" s="30"/>
      <c r="N88" s="30"/>
      <c r="O88" s="30"/>
      <c r="P88" s="30"/>
      <c r="Q88" s="30"/>
      <c r="R88" s="30"/>
    </row>
    <row r="89" spans="5:18" ht="12.75">
      <c r="E89" s="30"/>
      <c r="F89" s="30"/>
      <c r="G89" s="30"/>
      <c r="H89" s="14"/>
      <c r="I89" s="14"/>
      <c r="J89" s="14"/>
      <c r="K89" s="14"/>
      <c r="L89" s="30"/>
      <c r="M89" s="30"/>
      <c r="N89" s="30"/>
      <c r="O89" s="30"/>
      <c r="P89" s="30"/>
      <c r="Q89" s="30"/>
      <c r="R89" s="30"/>
    </row>
    <row r="90" spans="5:18" ht="12.75">
      <c r="E90" s="30"/>
      <c r="F90" s="30"/>
      <c r="G90" s="30"/>
      <c r="H90" s="14"/>
      <c r="I90" s="14"/>
      <c r="J90" s="14"/>
      <c r="K90" s="14"/>
      <c r="L90" s="30"/>
      <c r="M90" s="30"/>
      <c r="N90" s="30"/>
      <c r="O90" s="30"/>
      <c r="P90" s="30"/>
      <c r="Q90" s="30"/>
      <c r="R90" s="30"/>
    </row>
    <row r="91" spans="5:18" ht="12.75">
      <c r="E91" s="30"/>
      <c r="F91" s="30"/>
      <c r="G91" s="30"/>
      <c r="H91" s="14"/>
      <c r="I91" s="14"/>
      <c r="J91" s="14"/>
      <c r="K91" s="14"/>
      <c r="L91" s="30"/>
      <c r="M91" s="30"/>
      <c r="N91" s="30"/>
      <c r="O91" s="30"/>
      <c r="P91" s="30"/>
      <c r="Q91" s="30"/>
      <c r="R91" s="30"/>
    </row>
    <row r="92" spans="5:18" ht="12.75">
      <c r="E92" s="30"/>
      <c r="F92" s="30"/>
      <c r="G92" s="30"/>
      <c r="H92" s="14"/>
      <c r="I92" s="14"/>
      <c r="J92" s="14"/>
      <c r="K92" s="14"/>
      <c r="L92" s="30"/>
      <c r="M92" s="30"/>
      <c r="N92" s="30"/>
      <c r="O92" s="30"/>
      <c r="P92" s="30"/>
      <c r="Q92" s="30"/>
      <c r="R92" s="30"/>
    </row>
    <row r="93" spans="5:18" ht="12.75">
      <c r="E93" s="30"/>
      <c r="F93" s="30"/>
      <c r="G93" s="30"/>
      <c r="H93" s="14"/>
      <c r="I93" s="14"/>
      <c r="J93" s="14"/>
      <c r="K93" s="14"/>
      <c r="L93" s="30"/>
      <c r="M93" s="30"/>
      <c r="N93" s="30"/>
      <c r="O93" s="30"/>
      <c r="P93" s="30"/>
      <c r="Q93" s="30"/>
      <c r="R93" s="30"/>
    </row>
    <row r="94" spans="5:18" ht="12.7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5:18" ht="12.7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5:18" ht="12.7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5:18" ht="12.7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5:18" ht="12.7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5:18" ht="12.7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5:18" ht="12.7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5:18" ht="12.7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5:18" ht="12.7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5:18" ht="12.7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5:18" ht="12.7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5:18" ht="12.7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5:18" ht="12.7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5:18" ht="12.7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5:18" ht="12.7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5:18" ht="12.7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5:18" ht="12.7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5:18" ht="12.7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5:18" ht="12.7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5:18" ht="12.7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5:18" ht="12.7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5:18" ht="12.7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5:18" ht="12.7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5:18" ht="12.7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5:18" ht="12.7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5:18" ht="12.7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5:18" ht="12.7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5:18" ht="12.7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5:18" ht="12.7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5:18" ht="12.7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5:18" ht="12.7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5:18" ht="12.7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5:18" ht="12.7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5:18" ht="12.7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5:18" ht="12.7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5:18" ht="12.75"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5:18" ht="12.75"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5:18" ht="12.75"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5:18" ht="12.75"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5:18" ht="12.75"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5:18" ht="12.75"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5:18" ht="12.75"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5:18" ht="12.75"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5:18" ht="12.75"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5:18" ht="12.75"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5:18" ht="12.75"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5:18" ht="12.75"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5:18" ht="12.75"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5:18" ht="12.75"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5:18" ht="12.75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5:18" ht="12.75"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5:18" ht="12.75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5:18" ht="12.75"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5:18" ht="12.75"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5:18" ht="12.75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5:18" ht="12.75"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5:18" ht="12.75"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5:18" ht="12.75"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5:18" ht="12.75"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5:18" ht="12.75"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5:18" ht="12.75"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5:18" ht="12.75"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5:18" ht="12.75"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5:18" ht="12.75"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5:18" ht="12.75"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5:18" ht="12.75"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5:18" ht="12.75"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5:18" ht="12.75"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5:18" ht="12.75"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5:18" ht="12.75"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5:18" ht="12.75"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5:18" ht="12.75"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5:18" ht="12.75"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5:18" ht="12.75"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5:18" ht="12.75"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5:18" ht="12.75"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5:18" ht="12.75"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5:18" ht="12.75"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5:18" ht="12.75"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5:18" ht="12.75"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5:18" ht="12.75"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5:18" ht="12.75"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5:18" ht="12.75"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5:18" ht="12.75"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5:18" ht="12.75"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5:18" ht="12.75"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5:18" ht="12.75"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5:18" ht="12.75"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5:18" ht="12.75"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  <row r="183" spans="5:18" ht="12.75"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</row>
    <row r="184" spans="5:18" ht="12.75"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</row>
    <row r="185" spans="5:18" ht="12.75"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</row>
    <row r="186" spans="5:18" ht="12.75"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</row>
    <row r="187" spans="5:18" ht="12.75"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</row>
    <row r="188" spans="5:18" ht="12.75"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</row>
    <row r="189" spans="5:18" ht="12.75"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</row>
    <row r="190" spans="5:18" ht="12.75"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</row>
    <row r="191" spans="5:18" ht="12.75"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</row>
    <row r="192" spans="5:18" ht="12.75"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</row>
    <row r="193" spans="5:18" ht="12.75"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</row>
    <row r="194" spans="5:18" ht="12.75"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</row>
    <row r="195" spans="5:18" ht="12.75"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</row>
    <row r="196" spans="5:18" ht="12.75"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</row>
    <row r="197" spans="5:18" ht="12.75"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</row>
    <row r="198" spans="5:18" ht="12.75"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5:18" ht="12.75"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</row>
    <row r="200" spans="5:18" ht="12.75"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5:18" ht="12.75"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</row>
    <row r="202" spans="5:18" ht="12.75"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</row>
    <row r="203" spans="5:18" ht="12.75"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</row>
    <row r="204" spans="5:18" ht="12.75"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</row>
    <row r="205" spans="5:18" ht="12.75"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</row>
    <row r="206" spans="5:18" ht="12.75"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</row>
    <row r="207" spans="5:18" ht="12.75"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</row>
    <row r="208" spans="5:18" ht="12.75"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</row>
    <row r="209" spans="5:18" ht="12.75"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</row>
    <row r="210" spans="5:18" ht="12.75"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</row>
    <row r="211" spans="5:18" ht="12.75"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</row>
    <row r="212" spans="5:18" ht="12.75"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</row>
    <row r="213" spans="5:18" ht="12.75"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</row>
    <row r="214" spans="5:18" ht="12.75"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</row>
    <row r="215" spans="5:18" ht="12.75"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</row>
    <row r="216" spans="5:18" ht="12.75"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</row>
    <row r="217" spans="5:18" ht="12.75"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</row>
    <row r="218" spans="5:18" ht="12.75"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5:18" ht="12.75"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spans="5:18" ht="12.75"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</row>
    <row r="221" spans="5:18" ht="12.75"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</row>
    <row r="222" spans="5:18" ht="12.75"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</row>
    <row r="223" spans="5:18" ht="12.75"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</row>
    <row r="224" spans="5:18" ht="12.75"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</row>
    <row r="225" spans="5:18" ht="12.75"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</row>
    <row r="226" spans="5:18" ht="12.75"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</row>
    <row r="227" spans="5:18" ht="12.75"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</row>
    <row r="228" spans="5:18" ht="12.75"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</row>
    <row r="229" spans="5:18" ht="12.75"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</row>
    <row r="230" spans="5:18" ht="12.75"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</row>
    <row r="231" spans="5:18" ht="12.75"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</row>
    <row r="232" spans="5:18" ht="12.75"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</row>
    <row r="233" spans="5:18" ht="12.75"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</row>
    <row r="234" spans="5:18" ht="12.75"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</row>
    <row r="235" spans="5:18" ht="12.75"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</row>
    <row r="236" spans="5:18" ht="12.75"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</row>
    <row r="237" spans="5:18" ht="12.75"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</row>
    <row r="238" spans="5:18" ht="12.75"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</row>
    <row r="239" spans="5:18" ht="12.75"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</row>
    <row r="240" spans="5:18" ht="12.75"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</row>
    <row r="241" spans="5:18" ht="12.75"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</row>
  </sheetData>
  <mergeCells count="1">
    <mergeCell ref="A7:C7"/>
  </mergeCells>
  <printOptions/>
  <pageMargins left="1.3779527559055118" right="0.3937007874015748" top="0.984251968503937" bottom="0.984251968503937" header="0.5118110236220472" footer="0.5118110236220472"/>
  <pageSetup horizontalDpi="600" verticalDpi="600" orientation="portrait" paperSize="9" scale="5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2"/>
  <sheetViews>
    <sheetView workbookViewId="0" topLeftCell="A1">
      <selection activeCell="H13" sqref="H13"/>
    </sheetView>
  </sheetViews>
  <sheetFormatPr defaultColWidth="9.140625" defaultRowHeight="12.75"/>
  <cols>
    <col min="3" max="3" width="55.8515625" style="0" customWidth="1"/>
    <col min="4" max="4" width="17.7109375" style="0" customWidth="1"/>
    <col min="5" max="5" width="18.57421875" style="0" customWidth="1"/>
    <col min="6" max="6" width="19.8515625" style="0" customWidth="1"/>
    <col min="7" max="7" width="13.00390625" style="0" customWidth="1"/>
    <col min="8" max="8" width="16.00390625" style="0" customWidth="1"/>
    <col min="9" max="9" width="13.140625" style="0" bestFit="1" customWidth="1"/>
    <col min="10" max="10" width="6.421875" style="0" customWidth="1"/>
  </cols>
  <sheetData>
    <row r="1" spans="1:3" ht="12.75">
      <c r="A1" s="95" t="s">
        <v>201</v>
      </c>
      <c r="B1" s="95"/>
      <c r="C1" s="95"/>
    </row>
    <row r="2" spans="1:3" ht="12.75">
      <c r="A2" s="95" t="s">
        <v>202</v>
      </c>
      <c r="B2" s="95"/>
      <c r="C2" s="95"/>
    </row>
    <row r="3" spans="1:3" ht="12.75">
      <c r="A3" s="95" t="s">
        <v>203</v>
      </c>
      <c r="B3" s="95"/>
      <c r="C3" s="95"/>
    </row>
    <row r="4" spans="1:10" ht="25.5">
      <c r="A4" s="61" t="s">
        <v>76</v>
      </c>
      <c r="B4" s="62"/>
      <c r="C4" s="62"/>
      <c r="D4" s="62"/>
      <c r="E4" s="63"/>
      <c r="F4" s="63"/>
      <c r="G4" s="63"/>
      <c r="H4" s="14"/>
      <c r="I4" s="3"/>
      <c r="J4" s="3"/>
    </row>
    <row r="5" spans="1:10" ht="12.75">
      <c r="A5" s="64"/>
      <c r="B5" s="64"/>
      <c r="C5" s="64"/>
      <c r="D5" s="64"/>
      <c r="E5" s="65"/>
      <c r="F5" s="66"/>
      <c r="G5" s="14"/>
      <c r="H5" s="14"/>
      <c r="I5" s="3"/>
      <c r="J5" s="3"/>
    </row>
    <row r="6" spans="1:11" ht="15.75">
      <c r="A6" s="7"/>
      <c r="B6" s="67"/>
      <c r="C6" s="68"/>
      <c r="D6" s="10" t="s">
        <v>1</v>
      </c>
      <c r="E6" s="69" t="s">
        <v>2</v>
      </c>
      <c r="F6" s="69" t="s">
        <v>3</v>
      </c>
      <c r="G6" s="13" t="s">
        <v>4</v>
      </c>
      <c r="H6" s="70"/>
      <c r="I6" s="70"/>
      <c r="J6" s="70"/>
      <c r="K6" s="14"/>
    </row>
    <row r="7" spans="1:11" ht="15.75">
      <c r="A7" s="98" t="s">
        <v>77</v>
      </c>
      <c r="B7" s="99"/>
      <c r="C7" s="100"/>
      <c r="D7" s="16" t="s">
        <v>6</v>
      </c>
      <c r="E7" s="71" t="s">
        <v>6</v>
      </c>
      <c r="F7" s="71" t="s">
        <v>8</v>
      </c>
      <c r="G7" s="72" t="s">
        <v>9</v>
      </c>
      <c r="H7" s="73"/>
      <c r="I7" s="73"/>
      <c r="J7" s="73"/>
      <c r="K7" s="14"/>
    </row>
    <row r="8" spans="1:11" ht="15.75">
      <c r="A8" s="19"/>
      <c r="B8" s="74"/>
      <c r="C8" s="75" t="s">
        <v>10</v>
      </c>
      <c r="D8" s="16">
        <v>2012</v>
      </c>
      <c r="E8" s="76">
        <v>41213</v>
      </c>
      <c r="F8" s="71">
        <v>2012</v>
      </c>
      <c r="G8" s="77">
        <v>2012</v>
      </c>
      <c r="H8" s="70"/>
      <c r="I8" s="70"/>
      <c r="J8" s="70"/>
      <c r="K8" s="14"/>
    </row>
    <row r="9" spans="1:11" ht="19.5" customHeight="1">
      <c r="A9" s="78" t="s">
        <v>78</v>
      </c>
      <c r="B9" s="79" t="s">
        <v>79</v>
      </c>
      <c r="C9" s="23" t="s">
        <v>80</v>
      </c>
      <c r="D9" s="27">
        <f>SUM(D10+D17+D19+D22+D26+D30+D34+D41+D48)</f>
        <v>14702200</v>
      </c>
      <c r="E9" s="28">
        <f>E10+E17+E19+E22+E26+E30+E34+E41+E48</f>
        <v>15128715.86</v>
      </c>
      <c r="F9" s="28">
        <f>F10+F17+F19+F22+F26+F30+F34+F41+F48</f>
        <v>11357149.62</v>
      </c>
      <c r="G9" s="29">
        <f aca="true" t="shared" si="0" ref="G9:G22">F9*100/E9</f>
        <v>75.07014954275175</v>
      </c>
      <c r="H9" s="70"/>
      <c r="I9" s="70"/>
      <c r="J9" s="70"/>
      <c r="K9" s="14"/>
    </row>
    <row r="10" spans="1:11" ht="19.5" customHeight="1">
      <c r="A10" s="80" t="s">
        <v>81</v>
      </c>
      <c r="B10" s="80" t="s">
        <v>82</v>
      </c>
      <c r="C10" s="80" t="s">
        <v>83</v>
      </c>
      <c r="D10" s="33">
        <f>SUM(D11:D16)</f>
        <v>2789075</v>
      </c>
      <c r="E10" s="35">
        <f>SUM(E11:E16)</f>
        <v>2762969.06</v>
      </c>
      <c r="F10" s="35">
        <f>F11+F12+F13+F14+F15+F16</f>
        <v>2025453.3299999998</v>
      </c>
      <c r="G10" s="29">
        <f t="shared" si="0"/>
        <v>73.30713033753624</v>
      </c>
      <c r="H10" s="70"/>
      <c r="I10" s="70"/>
      <c r="J10" s="70"/>
      <c r="K10" s="14"/>
    </row>
    <row r="11" spans="1:11" ht="19.5" customHeight="1">
      <c r="A11" s="81" t="s">
        <v>84</v>
      </c>
      <c r="B11" s="81" t="s">
        <v>84</v>
      </c>
      <c r="C11" s="81" t="s">
        <v>85</v>
      </c>
      <c r="D11" s="39">
        <v>2569659</v>
      </c>
      <c r="E11" s="51">
        <f>2515125.42-2424+36168-76332-3160+13000</f>
        <v>2482377.42</v>
      </c>
      <c r="F11" s="51">
        <v>1795677.16</v>
      </c>
      <c r="G11" s="42">
        <f t="shared" si="0"/>
        <v>72.33699217260848</v>
      </c>
      <c r="H11" s="82"/>
      <c r="I11" s="83"/>
      <c r="J11" s="70"/>
      <c r="K11" s="14"/>
    </row>
    <row r="12" spans="1:11" ht="19.5" customHeight="1">
      <c r="A12" s="81" t="s">
        <v>86</v>
      </c>
      <c r="B12" s="81" t="s">
        <v>86</v>
      </c>
      <c r="C12" s="36" t="s">
        <v>87</v>
      </c>
      <c r="D12" s="39">
        <v>16860</v>
      </c>
      <c r="E12" s="39">
        <f>16860+48290</f>
        <v>65150</v>
      </c>
      <c r="F12" s="51">
        <v>56646.29</v>
      </c>
      <c r="G12" s="42">
        <f t="shared" si="0"/>
        <v>86.94749040675364</v>
      </c>
      <c r="H12" s="70"/>
      <c r="I12" s="70"/>
      <c r="J12" s="70"/>
      <c r="K12" s="14"/>
    </row>
    <row r="13" spans="1:11" ht="19.5" customHeight="1">
      <c r="A13" s="81" t="s">
        <v>88</v>
      </c>
      <c r="B13" s="81" t="s">
        <v>89</v>
      </c>
      <c r="C13" s="36" t="s">
        <v>90</v>
      </c>
      <c r="D13" s="39">
        <v>98203</v>
      </c>
      <c r="E13" s="39">
        <f>101713+2000</f>
        <v>103713</v>
      </c>
      <c r="F13" s="51">
        <v>72477.02</v>
      </c>
      <c r="G13" s="42">
        <f t="shared" si="0"/>
        <v>69.88229055181125</v>
      </c>
      <c r="H13" s="70"/>
      <c r="I13" s="70"/>
      <c r="J13" s="70"/>
      <c r="K13" s="14"/>
    </row>
    <row r="14" spans="1:11" ht="19.5" customHeight="1">
      <c r="A14" s="81" t="s">
        <v>91</v>
      </c>
      <c r="B14" s="81" t="s">
        <v>92</v>
      </c>
      <c r="C14" s="36" t="s">
        <v>93</v>
      </c>
      <c r="D14" s="39">
        <v>37800</v>
      </c>
      <c r="E14" s="39">
        <f>34232+4462.64</f>
        <v>38694.64</v>
      </c>
      <c r="F14" s="51">
        <v>38694.64</v>
      </c>
      <c r="G14" s="42">
        <f t="shared" si="0"/>
        <v>100</v>
      </c>
      <c r="H14" s="70"/>
      <c r="I14" s="84"/>
      <c r="J14" s="70"/>
      <c r="K14" s="14"/>
    </row>
    <row r="15" spans="1:11" ht="19.5" customHeight="1">
      <c r="A15" s="81" t="s">
        <v>94</v>
      </c>
      <c r="B15" s="81" t="s">
        <v>92</v>
      </c>
      <c r="C15" s="36" t="s">
        <v>95</v>
      </c>
      <c r="D15" s="39">
        <v>30053</v>
      </c>
      <c r="E15" s="39">
        <v>30014</v>
      </c>
      <c r="F15" s="51">
        <v>22956.92</v>
      </c>
      <c r="G15" s="42">
        <f t="shared" si="0"/>
        <v>76.48737255947225</v>
      </c>
      <c r="H15" s="70"/>
      <c r="I15" s="70"/>
      <c r="J15" s="70"/>
      <c r="K15" s="14"/>
    </row>
    <row r="16" spans="1:11" ht="19.5" customHeight="1">
      <c r="A16" s="81" t="s">
        <v>96</v>
      </c>
      <c r="B16" s="81" t="s">
        <v>97</v>
      </c>
      <c r="C16" s="36" t="s">
        <v>98</v>
      </c>
      <c r="D16" s="39">
        <v>36500</v>
      </c>
      <c r="E16" s="39">
        <f>45487-2467</f>
        <v>43020</v>
      </c>
      <c r="F16" s="51">
        <v>39001.3</v>
      </c>
      <c r="G16" s="42">
        <f t="shared" si="0"/>
        <v>90.6585309158531</v>
      </c>
      <c r="H16" s="70"/>
      <c r="I16" s="70"/>
      <c r="J16" s="70"/>
      <c r="K16" s="14"/>
    </row>
    <row r="17" spans="1:11" ht="19.5" customHeight="1">
      <c r="A17" s="80" t="s">
        <v>99</v>
      </c>
      <c r="B17" s="80" t="s">
        <v>100</v>
      </c>
      <c r="C17" s="31" t="s">
        <v>101</v>
      </c>
      <c r="D17" s="34">
        <f>SUM(D18)</f>
        <v>2550</v>
      </c>
      <c r="E17" s="34">
        <f>SUM(E18)</f>
        <v>3929</v>
      </c>
      <c r="F17" s="35">
        <f>SUM(F18)</f>
        <v>3589.66</v>
      </c>
      <c r="G17" s="29">
        <f t="shared" si="0"/>
        <v>91.36319674217359</v>
      </c>
      <c r="H17" s="70"/>
      <c r="I17" s="70"/>
      <c r="J17" s="70"/>
      <c r="K17" s="14"/>
    </row>
    <row r="18" spans="1:11" ht="19.5" customHeight="1">
      <c r="A18" s="81" t="s">
        <v>102</v>
      </c>
      <c r="B18" s="81" t="s">
        <v>103</v>
      </c>
      <c r="C18" s="36" t="s">
        <v>104</v>
      </c>
      <c r="D18" s="39">
        <v>2550</v>
      </c>
      <c r="E18" s="39">
        <f>3791+138</f>
        <v>3929</v>
      </c>
      <c r="F18" s="51">
        <v>3589.66</v>
      </c>
      <c r="G18" s="42">
        <f t="shared" si="0"/>
        <v>91.36319674217359</v>
      </c>
      <c r="H18" s="85"/>
      <c r="I18" s="70"/>
      <c r="J18" s="70"/>
      <c r="K18" s="14"/>
    </row>
    <row r="19" spans="1:11" ht="19.5" customHeight="1">
      <c r="A19" s="80" t="s">
        <v>105</v>
      </c>
      <c r="B19" s="80" t="s">
        <v>106</v>
      </c>
      <c r="C19" s="31" t="s">
        <v>107</v>
      </c>
      <c r="D19" s="34">
        <f>SUM(D20:D21)</f>
        <v>106080</v>
      </c>
      <c r="E19" s="34">
        <f>SUM(E20:E21)</f>
        <v>105942</v>
      </c>
      <c r="F19" s="35">
        <f>SUM(F20:F21)</f>
        <v>83678.64</v>
      </c>
      <c r="G19" s="29">
        <f t="shared" si="0"/>
        <v>78.98533159653395</v>
      </c>
      <c r="H19" s="70"/>
      <c r="I19" s="70"/>
      <c r="J19" s="70"/>
      <c r="K19" s="14"/>
    </row>
    <row r="20" spans="1:11" ht="19.5" customHeight="1">
      <c r="A20" s="81" t="s">
        <v>108</v>
      </c>
      <c r="B20" s="81" t="s">
        <v>103</v>
      </c>
      <c r="C20" s="36" t="s">
        <v>109</v>
      </c>
      <c r="D20" s="39">
        <v>600</v>
      </c>
      <c r="E20" s="39">
        <v>462</v>
      </c>
      <c r="F20" s="51">
        <v>265.02</v>
      </c>
      <c r="G20" s="42">
        <f t="shared" si="0"/>
        <v>57.36363636363637</v>
      </c>
      <c r="H20" s="70"/>
      <c r="I20" s="70"/>
      <c r="J20" s="70"/>
      <c r="K20" s="14"/>
    </row>
    <row r="21" spans="1:11" ht="19.5" customHeight="1">
      <c r="A21" s="81" t="s">
        <v>110</v>
      </c>
      <c r="B21" s="81" t="s">
        <v>92</v>
      </c>
      <c r="C21" s="36" t="s">
        <v>111</v>
      </c>
      <c r="D21" s="39">
        <v>105480</v>
      </c>
      <c r="E21" s="39">
        <v>105480</v>
      </c>
      <c r="F21" s="51">
        <v>83413.62</v>
      </c>
      <c r="G21" s="42">
        <f t="shared" si="0"/>
        <v>79.08003412969283</v>
      </c>
      <c r="H21" s="70"/>
      <c r="I21" s="70"/>
      <c r="J21" s="70"/>
      <c r="K21" s="14"/>
    </row>
    <row r="22" spans="1:11" ht="19.5" customHeight="1">
      <c r="A22" s="80" t="s">
        <v>112</v>
      </c>
      <c r="B22" s="80" t="s">
        <v>113</v>
      </c>
      <c r="C22" s="31" t="s">
        <v>114</v>
      </c>
      <c r="D22" s="34">
        <f>SUM(D23:D25)</f>
        <v>581636</v>
      </c>
      <c r="E22" s="35">
        <f>SUM(E23:E25)</f>
        <v>595322</v>
      </c>
      <c r="F22" s="35">
        <f>SUM(F23:F25)</f>
        <v>309504.67</v>
      </c>
      <c r="G22" s="29">
        <f t="shared" si="0"/>
        <v>51.98945612626444</v>
      </c>
      <c r="H22" s="70"/>
      <c r="I22" s="70"/>
      <c r="J22" s="70"/>
      <c r="K22" s="14"/>
    </row>
    <row r="23" spans="1:11" ht="19.5" customHeight="1">
      <c r="A23" s="81" t="s">
        <v>115</v>
      </c>
      <c r="B23" s="81" t="s">
        <v>116</v>
      </c>
      <c r="C23" s="36" t="s">
        <v>117</v>
      </c>
      <c r="D23" s="39">
        <v>9000</v>
      </c>
      <c r="E23" s="39">
        <v>0</v>
      </c>
      <c r="F23" s="51">
        <v>0</v>
      </c>
      <c r="G23" s="42">
        <v>0</v>
      </c>
      <c r="H23" s="70"/>
      <c r="I23" s="70"/>
      <c r="J23" s="70"/>
      <c r="K23" s="14"/>
    </row>
    <row r="24" spans="1:11" ht="19.5" customHeight="1">
      <c r="A24" s="81" t="s">
        <v>118</v>
      </c>
      <c r="B24" s="81" t="s">
        <v>116</v>
      </c>
      <c r="C24" s="36" t="s">
        <v>119</v>
      </c>
      <c r="D24" s="39">
        <v>221429</v>
      </c>
      <c r="E24" s="51">
        <f>222464+12651</f>
        <v>235115</v>
      </c>
      <c r="F24" s="51">
        <v>180927.46</v>
      </c>
      <c r="G24" s="42">
        <f aca="true" t="shared" si="1" ref="G24:G65">F24*100/E24</f>
        <v>76.95275078153244</v>
      </c>
      <c r="H24" s="86"/>
      <c r="I24" s="84"/>
      <c r="J24" s="70"/>
      <c r="K24" s="14"/>
    </row>
    <row r="25" spans="1:11" ht="19.5" customHeight="1">
      <c r="A25" s="81" t="s">
        <v>116</v>
      </c>
      <c r="B25" s="81" t="s">
        <v>120</v>
      </c>
      <c r="C25" s="36" t="s">
        <v>121</v>
      </c>
      <c r="D25" s="39">
        <v>351207</v>
      </c>
      <c r="E25" s="87">
        <f>351207+9000</f>
        <v>360207</v>
      </c>
      <c r="F25" s="51">
        <v>128577.21</v>
      </c>
      <c r="G25" s="42">
        <f t="shared" si="1"/>
        <v>35.69536683073899</v>
      </c>
      <c r="H25" s="70"/>
      <c r="I25" s="70"/>
      <c r="J25" s="70"/>
      <c r="K25" s="14"/>
    </row>
    <row r="26" spans="1:11" ht="19.5" customHeight="1">
      <c r="A26" s="80" t="s">
        <v>122</v>
      </c>
      <c r="B26" s="80" t="s">
        <v>123</v>
      </c>
      <c r="C26" s="31" t="s">
        <v>124</v>
      </c>
      <c r="D26" s="34">
        <f>SUM(D27:D29)</f>
        <v>130800</v>
      </c>
      <c r="E26" s="34">
        <f>SUM(E27:E29)</f>
        <v>111400</v>
      </c>
      <c r="F26" s="35">
        <f>SUM(F27:F29)</f>
        <v>43650.67</v>
      </c>
      <c r="G26" s="29">
        <f t="shared" si="1"/>
        <v>39.18372531418312</v>
      </c>
      <c r="H26" s="70"/>
      <c r="I26" s="70"/>
      <c r="J26" s="70"/>
      <c r="K26" s="14"/>
    </row>
    <row r="27" spans="1:11" ht="19.5" customHeight="1">
      <c r="A27" s="81" t="s">
        <v>120</v>
      </c>
      <c r="B27" s="81" t="s">
        <v>125</v>
      </c>
      <c r="C27" s="36" t="s">
        <v>126</v>
      </c>
      <c r="D27" s="39">
        <v>48500</v>
      </c>
      <c r="E27" s="87">
        <f>60600-700</f>
        <v>59900</v>
      </c>
      <c r="F27" s="51">
        <v>30757.76</v>
      </c>
      <c r="G27" s="42">
        <f t="shared" si="1"/>
        <v>51.348514190317196</v>
      </c>
      <c r="H27" s="70"/>
      <c r="I27" s="70"/>
      <c r="J27" s="70"/>
      <c r="K27" s="14"/>
    </row>
    <row r="28" spans="1:11" ht="19.5" customHeight="1">
      <c r="A28" s="81" t="s">
        <v>127</v>
      </c>
      <c r="B28" s="81" t="s">
        <v>128</v>
      </c>
      <c r="C28" s="36" t="s">
        <v>129</v>
      </c>
      <c r="D28" s="39">
        <f>7500+15000+6000</f>
        <v>28500</v>
      </c>
      <c r="E28" s="39">
        <f>28500-5000</f>
        <v>23500</v>
      </c>
      <c r="F28" s="51">
        <v>7056</v>
      </c>
      <c r="G28" s="42">
        <f t="shared" si="1"/>
        <v>30.025531914893616</v>
      </c>
      <c r="H28" s="70"/>
      <c r="I28" s="70"/>
      <c r="J28" s="70"/>
      <c r="K28" s="14"/>
    </row>
    <row r="29" spans="1:11" ht="19.5" customHeight="1">
      <c r="A29" s="81" t="s">
        <v>130</v>
      </c>
      <c r="B29" s="81" t="s">
        <v>92</v>
      </c>
      <c r="C29" s="36" t="s">
        <v>131</v>
      </c>
      <c r="D29" s="39">
        <v>53800</v>
      </c>
      <c r="E29" s="87">
        <f>44000-3000-13000</f>
        <v>28000</v>
      </c>
      <c r="F29" s="51">
        <v>5836.91</v>
      </c>
      <c r="G29" s="42">
        <f t="shared" si="1"/>
        <v>20.846107142857143</v>
      </c>
      <c r="H29" s="70"/>
      <c r="I29" s="70"/>
      <c r="J29" s="70"/>
      <c r="K29" s="14"/>
    </row>
    <row r="30" spans="1:20" ht="19.5" customHeight="1">
      <c r="A30" s="80" t="s">
        <v>132</v>
      </c>
      <c r="B30" s="80" t="s">
        <v>133</v>
      </c>
      <c r="C30" s="31" t="s">
        <v>134</v>
      </c>
      <c r="D30" s="34">
        <f>SUM(D31:D33)</f>
        <v>3441169</v>
      </c>
      <c r="E30" s="34">
        <f>SUM(E31:E33)</f>
        <v>3522374</v>
      </c>
      <c r="F30" s="35">
        <f>SUM(F31:F33)</f>
        <v>2662479.16</v>
      </c>
      <c r="G30" s="29">
        <f t="shared" si="1"/>
        <v>75.58763379470777</v>
      </c>
      <c r="H30" s="70"/>
      <c r="I30" s="70"/>
      <c r="J30" s="70"/>
      <c r="K30" s="14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9.5" customHeight="1">
      <c r="A31" s="81" t="s">
        <v>135</v>
      </c>
      <c r="B31" s="81" t="s">
        <v>125</v>
      </c>
      <c r="C31" s="36" t="s">
        <v>136</v>
      </c>
      <c r="D31" s="39">
        <v>14285</v>
      </c>
      <c r="E31" s="87">
        <v>14420</v>
      </c>
      <c r="F31" s="51">
        <v>9788.43</v>
      </c>
      <c r="G31" s="42">
        <f t="shared" si="1"/>
        <v>67.88092926490985</v>
      </c>
      <c r="H31" s="70"/>
      <c r="I31" s="70"/>
      <c r="J31" s="70"/>
      <c r="K31" s="14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9.5" customHeight="1">
      <c r="A32" s="81" t="s">
        <v>137</v>
      </c>
      <c r="B32" s="81" t="s">
        <v>103</v>
      </c>
      <c r="C32" s="36" t="s">
        <v>138</v>
      </c>
      <c r="D32" s="39">
        <v>2933934</v>
      </c>
      <c r="E32" s="39">
        <f>3009743+5000+3621</f>
        <v>3018364</v>
      </c>
      <c r="F32" s="51">
        <v>2329807.59</v>
      </c>
      <c r="G32" s="42">
        <f t="shared" si="1"/>
        <v>77.18776098575255</v>
      </c>
      <c r="H32" s="49"/>
      <c r="I32" s="48"/>
      <c r="J32" s="70"/>
      <c r="K32" s="14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9.5" customHeight="1">
      <c r="A33" s="81" t="s">
        <v>139</v>
      </c>
      <c r="B33" s="81" t="s">
        <v>92</v>
      </c>
      <c r="C33" s="36" t="s">
        <v>140</v>
      </c>
      <c r="D33" s="39">
        <v>492950</v>
      </c>
      <c r="E33" s="39">
        <f>492950-1023-2337</f>
        <v>489590</v>
      </c>
      <c r="F33" s="51">
        <f>322832.65+50.49</f>
        <v>322883.14</v>
      </c>
      <c r="G33" s="42">
        <f t="shared" si="1"/>
        <v>65.94970077003207</v>
      </c>
      <c r="H33" s="82"/>
      <c r="I33" s="70"/>
      <c r="J33" s="70"/>
      <c r="K33" s="14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9.5" customHeight="1">
      <c r="A34" s="80" t="s">
        <v>141</v>
      </c>
      <c r="B34" s="80" t="s">
        <v>142</v>
      </c>
      <c r="C34" s="31" t="s">
        <v>143</v>
      </c>
      <c r="D34" s="34">
        <f>SUM(D35:D40)</f>
        <v>1086973</v>
      </c>
      <c r="E34" s="34">
        <f>E35+E36+E37+E38+E39+E40</f>
        <v>1138326</v>
      </c>
      <c r="F34" s="35">
        <f>SUM(F35:F40)</f>
        <v>835272.65</v>
      </c>
      <c r="G34" s="29">
        <f t="shared" si="1"/>
        <v>73.37727944367431</v>
      </c>
      <c r="H34" s="70"/>
      <c r="I34" s="70"/>
      <c r="J34" s="70"/>
      <c r="K34" s="14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9.5" customHeight="1">
      <c r="A35" s="81" t="s">
        <v>144</v>
      </c>
      <c r="B35" s="81" t="s">
        <v>125</v>
      </c>
      <c r="C35" s="36" t="s">
        <v>145</v>
      </c>
      <c r="D35" s="39">
        <v>14011</v>
      </c>
      <c r="E35" s="39">
        <v>14011</v>
      </c>
      <c r="F35" s="51">
        <v>4613.6</v>
      </c>
      <c r="G35" s="42">
        <f t="shared" si="1"/>
        <v>32.9284133894797</v>
      </c>
      <c r="H35" s="70"/>
      <c r="I35" s="70"/>
      <c r="J35" s="70"/>
      <c r="K35" s="14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9.5" customHeight="1">
      <c r="A36" s="81" t="s">
        <v>146</v>
      </c>
      <c r="B36" s="81" t="s">
        <v>125</v>
      </c>
      <c r="C36" s="36" t="s">
        <v>35</v>
      </c>
      <c r="D36" s="39">
        <v>17820</v>
      </c>
      <c r="E36" s="39">
        <v>17820</v>
      </c>
      <c r="F36" s="41">
        <v>14308.93</v>
      </c>
      <c r="G36" s="42">
        <f t="shared" si="1"/>
        <v>80.29702581369249</v>
      </c>
      <c r="H36" s="70"/>
      <c r="I36" s="70"/>
      <c r="J36" s="70"/>
      <c r="K36" s="14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9.5" customHeight="1">
      <c r="A37" s="81" t="s">
        <v>147</v>
      </c>
      <c r="B37" s="81" t="s">
        <v>103</v>
      </c>
      <c r="C37" s="36" t="s">
        <v>38</v>
      </c>
      <c r="D37" s="39">
        <v>516000</v>
      </c>
      <c r="E37" s="39">
        <v>517800</v>
      </c>
      <c r="F37" s="41">
        <v>376709.6</v>
      </c>
      <c r="G37" s="42">
        <f t="shared" si="1"/>
        <v>72.7519505600618</v>
      </c>
      <c r="H37" s="49"/>
      <c r="I37" s="48"/>
      <c r="J37" s="70"/>
      <c r="K37" s="14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9.5" customHeight="1">
      <c r="A38" s="81" t="s">
        <v>148</v>
      </c>
      <c r="B38" s="81" t="s">
        <v>149</v>
      </c>
      <c r="C38" s="36" t="s">
        <v>39</v>
      </c>
      <c r="D38" s="39">
        <v>250049</v>
      </c>
      <c r="E38" s="39">
        <v>252049</v>
      </c>
      <c r="F38" s="41">
        <v>196385.14</v>
      </c>
      <c r="G38" s="42">
        <f t="shared" si="1"/>
        <v>77.91546088260615</v>
      </c>
      <c r="H38" s="49"/>
      <c r="I38" s="48"/>
      <c r="J38" s="70"/>
      <c r="K38" s="14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9.5" customHeight="1">
      <c r="A39" s="81" t="s">
        <v>150</v>
      </c>
      <c r="B39" s="81" t="s">
        <v>151</v>
      </c>
      <c r="C39" s="36" t="s">
        <v>152</v>
      </c>
      <c r="D39" s="39">
        <v>77093</v>
      </c>
      <c r="E39" s="51">
        <f>86733.58+1800+4000+37200.42-3621</f>
        <v>126113</v>
      </c>
      <c r="F39" s="41">
        <v>105086.05</v>
      </c>
      <c r="G39" s="42">
        <f t="shared" si="1"/>
        <v>83.32689730638396</v>
      </c>
      <c r="H39" s="82"/>
      <c r="I39" s="70"/>
      <c r="J39" s="70"/>
      <c r="K39" s="14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9.5" customHeight="1">
      <c r="A40" s="81" t="s">
        <v>153</v>
      </c>
      <c r="B40" s="81" t="s">
        <v>154</v>
      </c>
      <c r="C40" s="36" t="s">
        <v>155</v>
      </c>
      <c r="D40" s="39">
        <v>212000</v>
      </c>
      <c r="E40" s="39">
        <f>208733+1800</f>
        <v>210533</v>
      </c>
      <c r="F40" s="41">
        <v>138169.33</v>
      </c>
      <c r="G40" s="42">
        <f t="shared" si="1"/>
        <v>65.62834804994941</v>
      </c>
      <c r="H40" s="70"/>
      <c r="I40" s="70"/>
      <c r="J40" s="70"/>
      <c r="K40" s="14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9.5" customHeight="1">
      <c r="A41" s="80" t="s">
        <v>156</v>
      </c>
      <c r="B41" s="80" t="s">
        <v>157</v>
      </c>
      <c r="C41" s="31" t="s">
        <v>158</v>
      </c>
      <c r="D41" s="34">
        <f>SUM(D42:D47)</f>
        <v>5912545</v>
      </c>
      <c r="E41" s="34">
        <f>SUM(E42:E47)</f>
        <v>6202572.8</v>
      </c>
      <c r="F41" s="35">
        <f>SUM(F42:F47)</f>
        <v>4956601.829999999</v>
      </c>
      <c r="G41" s="29">
        <f t="shared" si="1"/>
        <v>79.9120298918539</v>
      </c>
      <c r="H41" s="70"/>
      <c r="I41" s="70"/>
      <c r="J41" s="70"/>
      <c r="K41" s="14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9.5" customHeight="1">
      <c r="A42" s="81" t="s">
        <v>159</v>
      </c>
      <c r="B42" s="81" t="s">
        <v>84</v>
      </c>
      <c r="C42" s="36" t="s">
        <v>160</v>
      </c>
      <c r="D42" s="39">
        <v>148610</v>
      </c>
      <c r="E42" s="39">
        <f>148610+730</f>
        <v>149340</v>
      </c>
      <c r="F42" s="41">
        <v>112364.41</v>
      </c>
      <c r="G42" s="42">
        <f t="shared" si="1"/>
        <v>75.24066559528592</v>
      </c>
      <c r="H42" s="70"/>
      <c r="I42" s="70"/>
      <c r="J42" s="70"/>
      <c r="K42" s="14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9.5" customHeight="1">
      <c r="A43" s="81" t="s">
        <v>161</v>
      </c>
      <c r="B43" s="81" t="s">
        <v>86</v>
      </c>
      <c r="C43" s="36" t="s">
        <v>162</v>
      </c>
      <c r="D43" s="39">
        <v>5597935</v>
      </c>
      <c r="E43" s="51">
        <f>5812712.7+4824.1</f>
        <v>5817536.8</v>
      </c>
      <c r="F43" s="41">
        <f>4759102.34-8600.56</f>
        <v>4750501.78</v>
      </c>
      <c r="G43" s="42">
        <f t="shared" si="1"/>
        <v>81.65830218727623</v>
      </c>
      <c r="H43" s="48"/>
      <c r="I43" s="94"/>
      <c r="J43" s="70"/>
      <c r="K43" s="14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9.5" customHeight="1">
      <c r="A44" s="81" t="s">
        <v>161</v>
      </c>
      <c r="B44" s="81" t="s">
        <v>86</v>
      </c>
      <c r="C44" s="36" t="s">
        <v>163</v>
      </c>
      <c r="D44" s="39">
        <v>0</v>
      </c>
      <c r="E44" s="87">
        <v>85360</v>
      </c>
      <c r="F44" s="41">
        <v>35259.59</v>
      </c>
      <c r="G44" s="42">
        <f t="shared" si="1"/>
        <v>41.30692361761949</v>
      </c>
      <c r="H44" s="88"/>
      <c r="I44" s="84"/>
      <c r="J44" s="70"/>
      <c r="K44" s="14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9.5" customHeight="1">
      <c r="A45" s="81" t="s">
        <v>161</v>
      </c>
      <c r="B45" s="81" t="s">
        <v>86</v>
      </c>
      <c r="C45" s="36" t="s">
        <v>164</v>
      </c>
      <c r="D45" s="39">
        <v>100000</v>
      </c>
      <c r="E45" s="87">
        <f>78860-1153-3218-1598-360-2000</f>
        <v>70531</v>
      </c>
      <c r="F45" s="41">
        <v>8600.56</v>
      </c>
      <c r="G45" s="42">
        <f t="shared" si="1"/>
        <v>12.194013979668515</v>
      </c>
      <c r="H45" s="88"/>
      <c r="I45" s="84"/>
      <c r="J45" s="70"/>
      <c r="K45" s="14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9.5" customHeight="1">
      <c r="A46" s="81" t="s">
        <v>165</v>
      </c>
      <c r="B46" s="81" t="s">
        <v>166</v>
      </c>
      <c r="C46" s="36" t="s">
        <v>167</v>
      </c>
      <c r="D46" s="39">
        <v>60000</v>
      </c>
      <c r="E46" s="87">
        <f>70563+550+1180+1512</f>
        <v>73805</v>
      </c>
      <c r="F46" s="51">
        <v>45673.39</v>
      </c>
      <c r="G46" s="42">
        <f t="shared" si="1"/>
        <v>61.88386965652734</v>
      </c>
      <c r="H46" s="84"/>
      <c r="I46" s="89"/>
      <c r="J46" s="70"/>
      <c r="K46" s="14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9.5" customHeight="1">
      <c r="A47" s="81" t="s">
        <v>168</v>
      </c>
      <c r="B47" s="81" t="s">
        <v>169</v>
      </c>
      <c r="C47" s="36" t="s">
        <v>170</v>
      </c>
      <c r="D47" s="39">
        <v>6000</v>
      </c>
      <c r="E47" s="39">
        <v>6000</v>
      </c>
      <c r="F47" s="51">
        <v>4202.1</v>
      </c>
      <c r="G47" s="42">
        <f t="shared" si="1"/>
        <v>70.03500000000001</v>
      </c>
      <c r="H47" s="70"/>
      <c r="I47" s="70"/>
      <c r="J47" s="70"/>
      <c r="K47" s="14"/>
      <c r="L47" s="30"/>
      <c r="M47" s="30"/>
      <c r="N47" s="30"/>
      <c r="O47" s="30"/>
      <c r="P47" s="30"/>
      <c r="Q47" s="30"/>
      <c r="R47" s="30"/>
      <c r="S47" s="30"/>
      <c r="T47" s="30"/>
    </row>
    <row r="48" spans="1:20" ht="19.5" customHeight="1">
      <c r="A48" s="80" t="s">
        <v>171</v>
      </c>
      <c r="B48" s="80" t="s">
        <v>172</v>
      </c>
      <c r="C48" s="31" t="s">
        <v>173</v>
      </c>
      <c r="D48" s="34">
        <f>SUM(D49:D54)</f>
        <v>651372</v>
      </c>
      <c r="E48" s="34">
        <f>SUM(E49:E54)</f>
        <v>685881</v>
      </c>
      <c r="F48" s="35">
        <f>SUM(F49:F54)</f>
        <v>436919.01</v>
      </c>
      <c r="G48" s="29">
        <f t="shared" si="1"/>
        <v>63.70186810831616</v>
      </c>
      <c r="H48" s="70"/>
      <c r="I48" s="70"/>
      <c r="J48" s="70"/>
      <c r="K48" s="14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9.5" customHeight="1">
      <c r="A49" s="81" t="s">
        <v>174</v>
      </c>
      <c r="B49" s="81" t="s">
        <v>175</v>
      </c>
      <c r="C49" s="36" t="s">
        <v>176</v>
      </c>
      <c r="D49" s="39">
        <v>118928</v>
      </c>
      <c r="E49" s="39">
        <v>161405</v>
      </c>
      <c r="F49" s="51">
        <v>81498.04</v>
      </c>
      <c r="G49" s="42">
        <f t="shared" si="1"/>
        <v>50.49288435922059</v>
      </c>
      <c r="H49" s="70"/>
      <c r="I49" s="70"/>
      <c r="J49" s="70"/>
      <c r="K49" s="14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9.5" customHeight="1">
      <c r="A50" s="81" t="s">
        <v>177</v>
      </c>
      <c r="B50" s="81" t="s">
        <v>178</v>
      </c>
      <c r="C50" s="36" t="s">
        <v>179</v>
      </c>
      <c r="D50" s="39">
        <v>207320</v>
      </c>
      <c r="E50" s="39">
        <f>207320-8210</f>
        <v>199110</v>
      </c>
      <c r="F50" s="51">
        <v>132971.33</v>
      </c>
      <c r="G50" s="42">
        <f t="shared" si="1"/>
        <v>66.78284867661091</v>
      </c>
      <c r="H50" s="70"/>
      <c r="I50" s="70"/>
      <c r="J50" s="70"/>
      <c r="K50" s="14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19.5" customHeight="1">
      <c r="A51" s="81" t="s">
        <v>180</v>
      </c>
      <c r="B51" s="81" t="s">
        <v>178</v>
      </c>
      <c r="C51" s="36" t="s">
        <v>181</v>
      </c>
      <c r="D51" s="39">
        <v>201643</v>
      </c>
      <c r="E51" s="39">
        <v>201643</v>
      </c>
      <c r="F51" s="51">
        <v>144452.88</v>
      </c>
      <c r="G51" s="42">
        <f t="shared" si="1"/>
        <v>71.63793436915738</v>
      </c>
      <c r="H51" s="70"/>
      <c r="I51" s="70"/>
      <c r="J51" s="70"/>
      <c r="K51" s="14"/>
      <c r="L51" s="30"/>
      <c r="M51" s="30"/>
      <c r="N51" s="30"/>
      <c r="O51" s="30"/>
      <c r="P51" s="30"/>
      <c r="Q51" s="30"/>
      <c r="R51" s="30"/>
      <c r="S51" s="30"/>
      <c r="T51" s="30"/>
    </row>
    <row r="52" spans="1:20" ht="19.5" customHeight="1">
      <c r="A52" s="81" t="s">
        <v>182</v>
      </c>
      <c r="B52" s="81" t="s">
        <v>183</v>
      </c>
      <c r="C52" s="36" t="s">
        <v>184</v>
      </c>
      <c r="D52" s="39">
        <v>106110</v>
      </c>
      <c r="E52" s="39">
        <v>106352</v>
      </c>
      <c r="F52" s="51">
        <v>77581.76</v>
      </c>
      <c r="G52" s="42">
        <f t="shared" si="1"/>
        <v>72.94809688581314</v>
      </c>
      <c r="H52" s="70"/>
      <c r="I52" s="70"/>
      <c r="J52" s="70"/>
      <c r="K52" s="14"/>
      <c r="L52" s="30"/>
      <c r="M52" s="30"/>
      <c r="N52" s="30"/>
      <c r="O52" s="30"/>
      <c r="P52" s="30"/>
      <c r="Q52" s="30"/>
      <c r="R52" s="30"/>
      <c r="S52" s="30"/>
      <c r="T52" s="30"/>
    </row>
    <row r="53" spans="1:20" ht="19.5" customHeight="1">
      <c r="A53" s="81" t="s">
        <v>185</v>
      </c>
      <c r="B53" s="81" t="s">
        <v>186</v>
      </c>
      <c r="C53" s="36" t="s">
        <v>187</v>
      </c>
      <c r="D53" s="39">
        <v>25</v>
      </c>
      <c r="E53" s="39">
        <v>25</v>
      </c>
      <c r="F53" s="51">
        <v>0</v>
      </c>
      <c r="G53" s="42">
        <f t="shared" si="1"/>
        <v>0</v>
      </c>
      <c r="H53" s="70"/>
      <c r="I53" s="70"/>
      <c r="J53" s="70"/>
      <c r="K53" s="14"/>
      <c r="L53" s="30"/>
      <c r="M53" s="30"/>
      <c r="N53" s="30"/>
      <c r="O53" s="30"/>
      <c r="P53" s="30"/>
      <c r="Q53" s="30"/>
      <c r="R53" s="30"/>
      <c r="S53" s="30"/>
      <c r="T53" s="30"/>
    </row>
    <row r="54" spans="1:20" ht="19.5" customHeight="1">
      <c r="A54" s="81" t="s">
        <v>188</v>
      </c>
      <c r="B54" s="81" t="s">
        <v>189</v>
      </c>
      <c r="C54" s="36" t="s">
        <v>190</v>
      </c>
      <c r="D54" s="39">
        <v>17346</v>
      </c>
      <c r="E54" s="39">
        <v>17346</v>
      </c>
      <c r="F54" s="51">
        <v>415</v>
      </c>
      <c r="G54" s="42">
        <f t="shared" si="1"/>
        <v>2.3924824166954917</v>
      </c>
      <c r="H54" s="70"/>
      <c r="I54" s="70"/>
      <c r="J54" s="70"/>
      <c r="K54" s="14"/>
      <c r="L54" s="30"/>
      <c r="M54" s="30"/>
      <c r="N54" s="30"/>
      <c r="O54" s="30"/>
      <c r="P54" s="30"/>
      <c r="Q54" s="30"/>
      <c r="R54" s="30"/>
      <c r="S54" s="30"/>
      <c r="T54" s="30"/>
    </row>
    <row r="55" spans="1:20" ht="19.5" customHeight="1">
      <c r="A55" s="90" t="s">
        <v>78</v>
      </c>
      <c r="B55" s="91" t="s">
        <v>79</v>
      </c>
      <c r="C55" s="23" t="s">
        <v>191</v>
      </c>
      <c r="D55" s="27">
        <f>D56+D58+D61+D63+D67</f>
        <v>3820280</v>
      </c>
      <c r="E55" s="27">
        <f>E56+E58+E61+E63+E67</f>
        <v>4010420</v>
      </c>
      <c r="F55" s="28">
        <f>F56+F58+F61+F63+F67</f>
        <v>226156.71</v>
      </c>
      <c r="G55" s="29">
        <f t="shared" si="1"/>
        <v>5.6392275622004675</v>
      </c>
      <c r="H55" s="70"/>
      <c r="I55" s="70"/>
      <c r="J55" s="70"/>
      <c r="K55" s="14"/>
      <c r="L55" s="30"/>
      <c r="M55" s="30"/>
      <c r="N55" s="30"/>
      <c r="O55" s="30"/>
      <c r="P55" s="30"/>
      <c r="Q55" s="30"/>
      <c r="R55" s="30"/>
      <c r="S55" s="30"/>
      <c r="T55" s="30"/>
    </row>
    <row r="56" spans="1:20" ht="19.5" customHeight="1">
      <c r="A56" s="80" t="s">
        <v>81</v>
      </c>
      <c r="B56" s="91" t="s">
        <v>82</v>
      </c>
      <c r="C56" s="80" t="s">
        <v>83</v>
      </c>
      <c r="D56" s="34">
        <f>D57</f>
        <v>12000</v>
      </c>
      <c r="E56" s="34">
        <f>E57</f>
        <v>12000</v>
      </c>
      <c r="F56" s="35">
        <f>F57</f>
        <v>5109.29</v>
      </c>
      <c r="G56" s="29">
        <f t="shared" si="1"/>
        <v>42.577416666666664</v>
      </c>
      <c r="H56" s="70"/>
      <c r="I56" s="70"/>
      <c r="J56" s="70"/>
      <c r="K56" s="14"/>
      <c r="L56" s="30"/>
      <c r="M56" s="30"/>
      <c r="N56" s="30"/>
      <c r="O56" s="30"/>
      <c r="P56" s="30"/>
      <c r="Q56" s="30"/>
      <c r="R56" s="30"/>
      <c r="S56" s="30"/>
      <c r="T56" s="30"/>
    </row>
    <row r="57" spans="1:20" ht="19.5" customHeight="1">
      <c r="A57" s="81" t="s">
        <v>84</v>
      </c>
      <c r="B57" s="81" t="s">
        <v>84</v>
      </c>
      <c r="C57" s="36" t="s">
        <v>192</v>
      </c>
      <c r="D57" s="39">
        <v>12000</v>
      </c>
      <c r="E57" s="39">
        <v>12000</v>
      </c>
      <c r="F57" s="51">
        <v>5109.29</v>
      </c>
      <c r="G57" s="42">
        <f t="shared" si="1"/>
        <v>42.577416666666664</v>
      </c>
      <c r="H57" s="70"/>
      <c r="I57" s="70"/>
      <c r="J57" s="70"/>
      <c r="K57" s="14"/>
      <c r="L57" s="30"/>
      <c r="M57" s="30"/>
      <c r="N57" s="30"/>
      <c r="O57" s="30"/>
      <c r="P57" s="30"/>
      <c r="Q57" s="30"/>
      <c r="R57" s="30"/>
      <c r="S57" s="30"/>
      <c r="T57" s="30"/>
    </row>
    <row r="58" spans="1:20" ht="19.5" customHeight="1">
      <c r="A58" s="80" t="s">
        <v>112</v>
      </c>
      <c r="B58" s="80" t="s">
        <v>113</v>
      </c>
      <c r="C58" s="31" t="s">
        <v>114</v>
      </c>
      <c r="D58" s="34">
        <f>SUM(D59:D60)</f>
        <v>1974320</v>
      </c>
      <c r="E58" s="34">
        <f>SUM(E59:E60)</f>
        <v>1583440</v>
      </c>
      <c r="F58" s="35">
        <f>SUM(F59:F60)</f>
        <v>56393.32</v>
      </c>
      <c r="G58" s="29">
        <f t="shared" si="1"/>
        <v>3.5614434395998584</v>
      </c>
      <c r="H58" s="70"/>
      <c r="I58" s="70"/>
      <c r="J58" s="70"/>
      <c r="K58" s="14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19.5" customHeight="1">
      <c r="A59" s="81" t="s">
        <v>115</v>
      </c>
      <c r="B59" s="81" t="s">
        <v>116</v>
      </c>
      <c r="C59" s="36" t="s">
        <v>193</v>
      </c>
      <c r="D59" s="39">
        <v>1696790</v>
      </c>
      <c r="E59" s="39">
        <f>1696790-24000-15000-153350</f>
        <v>1504440</v>
      </c>
      <c r="F59" s="51">
        <v>56393.32</v>
      </c>
      <c r="G59" s="42">
        <f t="shared" si="1"/>
        <v>3.7484592273537</v>
      </c>
      <c r="H59" s="92"/>
      <c r="I59" s="70"/>
      <c r="J59" s="93"/>
      <c r="K59" s="14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19.5" customHeight="1">
      <c r="A60" s="81" t="s">
        <v>116</v>
      </c>
      <c r="B60" s="81" t="s">
        <v>120</v>
      </c>
      <c r="C60" s="36" t="s">
        <v>194</v>
      </c>
      <c r="D60" s="39">
        <v>277530</v>
      </c>
      <c r="E60" s="39">
        <f>277530+10500-16000-193030</f>
        <v>79000</v>
      </c>
      <c r="F60" s="51">
        <v>0</v>
      </c>
      <c r="G60" s="42">
        <f t="shared" si="1"/>
        <v>0</v>
      </c>
      <c r="H60" s="70"/>
      <c r="I60" s="70"/>
      <c r="J60" s="70"/>
      <c r="K60" s="14"/>
      <c r="L60" s="30"/>
      <c r="M60" s="30"/>
      <c r="N60" s="30"/>
      <c r="O60" s="30"/>
      <c r="P60" s="30"/>
      <c r="Q60" s="30"/>
      <c r="R60" s="30"/>
      <c r="S60" s="30"/>
      <c r="T60" s="30"/>
    </row>
    <row r="61" spans="1:20" ht="19.5" customHeight="1">
      <c r="A61" s="80" t="s">
        <v>122</v>
      </c>
      <c r="B61" s="80" t="s">
        <v>123</v>
      </c>
      <c r="C61" s="31" t="s">
        <v>124</v>
      </c>
      <c r="D61" s="34">
        <f>SUM(D62)</f>
        <v>390082</v>
      </c>
      <c r="E61" s="34">
        <f>SUM(E62)</f>
        <v>390082</v>
      </c>
      <c r="F61" s="35">
        <f>SUM(F62)</f>
        <v>0</v>
      </c>
      <c r="G61" s="29">
        <f t="shared" si="1"/>
        <v>0</v>
      </c>
      <c r="H61" s="70"/>
      <c r="I61" s="70"/>
      <c r="J61" s="70"/>
      <c r="K61" s="14"/>
      <c r="L61" s="30"/>
      <c r="M61" s="30"/>
      <c r="N61" s="30"/>
      <c r="O61" s="30"/>
      <c r="P61" s="30"/>
      <c r="Q61" s="30"/>
      <c r="R61" s="30"/>
      <c r="S61" s="30"/>
      <c r="T61" s="30"/>
    </row>
    <row r="62" spans="1:20" ht="19.5" customHeight="1">
      <c r="A62" s="81" t="s">
        <v>127</v>
      </c>
      <c r="B62" s="81" t="s">
        <v>128</v>
      </c>
      <c r="C62" s="36" t="s">
        <v>195</v>
      </c>
      <c r="D62" s="39">
        <v>390082</v>
      </c>
      <c r="E62" s="39">
        <v>390082</v>
      </c>
      <c r="F62" s="51">
        <v>0</v>
      </c>
      <c r="G62" s="42">
        <f t="shared" si="1"/>
        <v>0</v>
      </c>
      <c r="H62" s="70"/>
      <c r="I62" s="70"/>
      <c r="J62" s="70"/>
      <c r="K62" s="14"/>
      <c r="L62" s="30"/>
      <c r="M62" s="30"/>
      <c r="N62" s="30"/>
      <c r="O62" s="30"/>
      <c r="P62" s="30"/>
      <c r="Q62" s="30"/>
      <c r="R62" s="30"/>
      <c r="S62" s="30"/>
      <c r="T62" s="30"/>
    </row>
    <row r="63" spans="1:20" ht="19.5" customHeight="1">
      <c r="A63" s="80" t="s">
        <v>132</v>
      </c>
      <c r="B63" s="80" t="s">
        <v>133</v>
      </c>
      <c r="C63" s="31" t="s">
        <v>134</v>
      </c>
      <c r="D63" s="34">
        <f>SUM(D64:D65)</f>
        <v>506228</v>
      </c>
      <c r="E63" s="34">
        <f>SUM(E64:E66)</f>
        <v>761248</v>
      </c>
      <c r="F63" s="35">
        <f>SUM(F64:F66)</f>
        <v>97940.92</v>
      </c>
      <c r="G63" s="29">
        <f t="shared" si="1"/>
        <v>12.86583610071882</v>
      </c>
      <c r="H63" s="92"/>
      <c r="I63" s="70"/>
      <c r="J63" s="92"/>
      <c r="K63" s="14"/>
      <c r="L63" s="30"/>
      <c r="M63" s="30"/>
      <c r="N63" s="30"/>
      <c r="O63" s="30"/>
      <c r="P63" s="30"/>
      <c r="Q63" s="30"/>
      <c r="R63" s="30"/>
      <c r="S63" s="30"/>
      <c r="T63" s="30"/>
    </row>
    <row r="64" spans="1:20" ht="19.5" customHeight="1">
      <c r="A64" s="81" t="s">
        <v>116</v>
      </c>
      <c r="B64" s="81" t="s">
        <v>103</v>
      </c>
      <c r="C64" s="36" t="s">
        <v>196</v>
      </c>
      <c r="D64" s="39">
        <v>421228</v>
      </c>
      <c r="E64" s="39">
        <f>421228-66620</f>
        <v>354608</v>
      </c>
      <c r="F64" s="51">
        <v>14138</v>
      </c>
      <c r="G64" s="42">
        <f t="shared" si="1"/>
        <v>3.986937688941028</v>
      </c>
      <c r="H64" s="70"/>
      <c r="I64" s="70"/>
      <c r="J64" s="70"/>
      <c r="K64" s="14"/>
      <c r="L64" s="30"/>
      <c r="M64" s="30"/>
      <c r="N64" s="30"/>
      <c r="O64" s="30"/>
      <c r="P64" s="30"/>
      <c r="Q64" s="30"/>
      <c r="R64" s="30"/>
      <c r="S64" s="30"/>
      <c r="T64" s="30"/>
    </row>
    <row r="65" spans="1:20" ht="19.5" customHeight="1">
      <c r="A65" s="81" t="s">
        <v>137</v>
      </c>
      <c r="B65" s="81" t="s">
        <v>103</v>
      </c>
      <c r="C65" s="36" t="s">
        <v>138</v>
      </c>
      <c r="D65" s="39">
        <v>85000</v>
      </c>
      <c r="E65" s="39">
        <f>85000+16000+126000+179640</f>
        <v>406640</v>
      </c>
      <c r="F65" s="51">
        <v>83802.92</v>
      </c>
      <c r="G65" s="42">
        <f t="shared" si="1"/>
        <v>20.608626795199687</v>
      </c>
      <c r="H65" s="49"/>
      <c r="I65" s="48"/>
      <c r="J65" s="70"/>
      <c r="K65" s="14"/>
      <c r="L65" s="30"/>
      <c r="M65" s="30"/>
      <c r="N65" s="30"/>
      <c r="O65" s="30"/>
      <c r="P65" s="30"/>
      <c r="Q65" s="30"/>
      <c r="R65" s="30"/>
      <c r="S65" s="30"/>
      <c r="T65" s="30"/>
    </row>
    <row r="66" spans="1:20" ht="19.5" customHeight="1">
      <c r="A66" s="81" t="s">
        <v>139</v>
      </c>
      <c r="B66" s="81" t="s">
        <v>92</v>
      </c>
      <c r="C66" s="36" t="s">
        <v>140</v>
      </c>
      <c r="D66" s="39">
        <v>0</v>
      </c>
      <c r="E66" s="39">
        <v>0</v>
      </c>
      <c r="F66" s="51">
        <v>0</v>
      </c>
      <c r="G66" s="42">
        <v>0</v>
      </c>
      <c r="H66" s="70"/>
      <c r="I66" s="70"/>
      <c r="J66" s="93"/>
      <c r="K66" s="14"/>
      <c r="L66" s="30"/>
      <c r="M66" s="30"/>
      <c r="N66" s="30"/>
      <c r="O66" s="30"/>
      <c r="P66" s="30"/>
      <c r="Q66" s="30"/>
      <c r="R66" s="30"/>
      <c r="S66" s="30"/>
      <c r="T66" s="30"/>
    </row>
    <row r="67" spans="1:20" ht="19.5" customHeight="1">
      <c r="A67" s="80" t="s">
        <v>156</v>
      </c>
      <c r="B67" s="80" t="s">
        <v>157</v>
      </c>
      <c r="C67" s="31" t="s">
        <v>158</v>
      </c>
      <c r="D67" s="34">
        <f>D68+D69+D70</f>
        <v>937650</v>
      </c>
      <c r="E67" s="34">
        <f>E68+E69+E70</f>
        <v>1263650</v>
      </c>
      <c r="F67" s="35">
        <f>F68+F69+F70</f>
        <v>66713.18</v>
      </c>
      <c r="G67" s="29">
        <f>F67*100/E67</f>
        <v>5.279403315791556</v>
      </c>
      <c r="H67" s="70"/>
      <c r="I67" s="70"/>
      <c r="J67" s="70"/>
      <c r="K67" s="14"/>
      <c r="L67" s="30"/>
      <c r="M67" s="30"/>
      <c r="N67" s="30"/>
      <c r="O67" s="30"/>
      <c r="P67" s="30"/>
      <c r="Q67" s="30"/>
      <c r="R67" s="30"/>
      <c r="S67" s="30"/>
      <c r="T67" s="30"/>
    </row>
    <row r="68" spans="1:20" ht="19.5" customHeight="1">
      <c r="A68" s="81" t="s">
        <v>116</v>
      </c>
      <c r="B68" s="81" t="s">
        <v>86</v>
      </c>
      <c r="C68" s="36" t="s">
        <v>197</v>
      </c>
      <c r="D68" s="39">
        <v>517650</v>
      </c>
      <c r="E68" s="39">
        <v>517650</v>
      </c>
      <c r="F68" s="51">
        <v>0</v>
      </c>
      <c r="G68" s="42">
        <f>F68*100/E68</f>
        <v>0</v>
      </c>
      <c r="H68" s="70"/>
      <c r="I68" s="70"/>
      <c r="J68" s="70"/>
      <c r="K68" s="14"/>
      <c r="L68" s="30"/>
      <c r="M68" s="30"/>
      <c r="N68" s="30"/>
      <c r="O68" s="30"/>
      <c r="P68" s="30"/>
      <c r="Q68" s="30"/>
      <c r="R68" s="30"/>
      <c r="S68" s="30"/>
      <c r="T68" s="30"/>
    </row>
    <row r="69" spans="1:20" ht="19.5" customHeight="1">
      <c r="A69" s="81" t="s">
        <v>116</v>
      </c>
      <c r="B69" s="81" t="s">
        <v>86</v>
      </c>
      <c r="C69" s="36" t="s">
        <v>198</v>
      </c>
      <c r="D69" s="39">
        <v>250000</v>
      </c>
      <c r="E69" s="39">
        <f>250000+326000</f>
        <v>576000</v>
      </c>
      <c r="F69" s="51">
        <f>7884+58829.18</f>
        <v>66713.18</v>
      </c>
      <c r="G69" s="42">
        <f>F69*100/E69</f>
        <v>11.582149305555554</v>
      </c>
      <c r="H69" s="70"/>
      <c r="I69" s="70"/>
      <c r="J69" s="70"/>
      <c r="K69" s="14"/>
      <c r="L69" s="30"/>
      <c r="M69" s="30"/>
      <c r="N69" s="30"/>
      <c r="O69" s="30"/>
      <c r="P69" s="30"/>
      <c r="Q69" s="30"/>
      <c r="R69" s="30"/>
      <c r="S69" s="30"/>
      <c r="T69" s="30"/>
    </row>
    <row r="70" spans="1:20" ht="19.5" customHeight="1">
      <c r="A70" s="81" t="s">
        <v>116</v>
      </c>
      <c r="B70" s="81" t="s">
        <v>86</v>
      </c>
      <c r="C70" s="36" t="s">
        <v>199</v>
      </c>
      <c r="D70" s="39">
        <v>170000</v>
      </c>
      <c r="E70" s="39">
        <v>170000</v>
      </c>
      <c r="F70" s="51">
        <v>0</v>
      </c>
      <c r="G70" s="42">
        <f>F70*100/E70</f>
        <v>0</v>
      </c>
      <c r="H70" s="70"/>
      <c r="I70" s="70"/>
      <c r="J70" s="70"/>
      <c r="K70" s="14"/>
      <c r="L70" s="30"/>
      <c r="M70" s="30"/>
      <c r="N70" s="30"/>
      <c r="O70" s="30"/>
      <c r="P70" s="30"/>
      <c r="Q70" s="30"/>
      <c r="R70" s="30"/>
      <c r="S70" s="30"/>
      <c r="T70" s="30"/>
    </row>
    <row r="71" spans="1:20" ht="19.5" customHeight="1">
      <c r="A71" s="23" t="s">
        <v>200</v>
      </c>
      <c r="B71" s="91"/>
      <c r="C71" s="25"/>
      <c r="D71" s="27">
        <f>SUM(D9+D55)</f>
        <v>18522480</v>
      </c>
      <c r="E71" s="27">
        <f>E55+E9</f>
        <v>19139135.86</v>
      </c>
      <c r="F71" s="28">
        <f>F55+F9</f>
        <v>11583306.33</v>
      </c>
      <c r="G71" s="29">
        <f>F71*100/E71</f>
        <v>60.521574300586</v>
      </c>
      <c r="H71" s="70"/>
      <c r="I71" s="70"/>
      <c r="J71" s="70"/>
      <c r="K71" s="14"/>
      <c r="L71" s="30"/>
      <c r="M71" s="30"/>
      <c r="N71" s="30"/>
      <c r="O71" s="30"/>
      <c r="P71" s="30"/>
      <c r="Q71" s="30"/>
      <c r="R71" s="30"/>
      <c r="S71" s="30"/>
      <c r="T71" s="30"/>
    </row>
    <row r="72" spans="4:20" ht="12.75">
      <c r="D72" s="30"/>
      <c r="E72" s="30"/>
      <c r="F72" s="30"/>
      <c r="G72" s="30"/>
      <c r="H72" s="14"/>
      <c r="I72" s="14"/>
      <c r="J72" s="14"/>
      <c r="K72" s="14"/>
      <c r="L72" s="30"/>
      <c r="M72" s="30"/>
      <c r="N72" s="30"/>
      <c r="O72" s="30"/>
      <c r="P72" s="30"/>
      <c r="Q72" s="30"/>
      <c r="R72" s="30"/>
      <c r="S72" s="30"/>
      <c r="T72" s="30"/>
    </row>
    <row r="73" spans="4:20" ht="12.75">
      <c r="D73" s="30"/>
      <c r="E73" s="60"/>
      <c r="F73" s="30"/>
      <c r="G73" s="30"/>
      <c r="H73" s="14"/>
      <c r="I73" s="14"/>
      <c r="J73" s="14"/>
      <c r="K73" s="14"/>
      <c r="L73" s="30"/>
      <c r="M73" s="30"/>
      <c r="N73" s="30"/>
      <c r="O73" s="30"/>
      <c r="P73" s="30"/>
      <c r="Q73" s="30"/>
      <c r="R73" s="30"/>
      <c r="S73" s="30"/>
      <c r="T73" s="30"/>
    </row>
    <row r="74" spans="4:20" ht="12.75">
      <c r="D74" s="30"/>
      <c r="E74" s="30"/>
      <c r="F74" s="30"/>
      <c r="G74" s="30"/>
      <c r="H74" s="14"/>
      <c r="I74" s="14"/>
      <c r="J74" s="14"/>
      <c r="K74" s="14"/>
      <c r="L74" s="30"/>
      <c r="M74" s="30"/>
      <c r="N74" s="30"/>
      <c r="O74" s="30"/>
      <c r="P74" s="30"/>
      <c r="Q74" s="30"/>
      <c r="R74" s="30"/>
      <c r="S74" s="30"/>
      <c r="T74" s="30"/>
    </row>
    <row r="75" spans="4:20" ht="12.75">
      <c r="D75" s="30"/>
      <c r="E75" s="30"/>
      <c r="F75" s="30"/>
      <c r="G75" s="30"/>
      <c r="H75" s="14"/>
      <c r="I75" s="14"/>
      <c r="J75" s="14"/>
      <c r="K75" s="14"/>
      <c r="L75" s="30"/>
      <c r="M75" s="30"/>
      <c r="N75" s="30"/>
      <c r="O75" s="30"/>
      <c r="P75" s="30"/>
      <c r="Q75" s="30"/>
      <c r="R75" s="30"/>
      <c r="S75" s="30"/>
      <c r="T75" s="30"/>
    </row>
    <row r="76" spans="4:20" ht="12.75">
      <c r="D76" s="30"/>
      <c r="E76" s="30"/>
      <c r="F76" s="30"/>
      <c r="G76" s="30"/>
      <c r="H76" s="14"/>
      <c r="I76" s="14"/>
      <c r="J76" s="14"/>
      <c r="K76" s="14"/>
      <c r="L76" s="30"/>
      <c r="M76" s="30"/>
      <c r="N76" s="30"/>
      <c r="O76" s="30"/>
      <c r="P76" s="30"/>
      <c r="Q76" s="30"/>
      <c r="R76" s="30"/>
      <c r="S76" s="30"/>
      <c r="T76" s="30"/>
    </row>
    <row r="77" spans="4:20" ht="12.75">
      <c r="D77" s="30"/>
      <c r="E77" s="30"/>
      <c r="F77" s="30"/>
      <c r="G77" s="30"/>
      <c r="H77" s="14"/>
      <c r="I77" s="14"/>
      <c r="J77" s="14"/>
      <c r="K77" s="14"/>
      <c r="L77" s="30"/>
      <c r="M77" s="30"/>
      <c r="N77" s="30"/>
      <c r="O77" s="30"/>
      <c r="P77" s="30"/>
      <c r="Q77" s="30"/>
      <c r="R77" s="30"/>
      <c r="S77" s="30"/>
      <c r="T77" s="30"/>
    </row>
    <row r="78" spans="4:20" ht="12.75">
      <c r="D78" s="30"/>
      <c r="E78" s="30"/>
      <c r="F78" s="30"/>
      <c r="G78" s="30"/>
      <c r="H78" s="14"/>
      <c r="I78" s="14"/>
      <c r="J78" s="14"/>
      <c r="K78" s="14"/>
      <c r="L78" s="30"/>
      <c r="M78" s="30"/>
      <c r="N78" s="30"/>
      <c r="O78" s="30"/>
      <c r="P78" s="30"/>
      <c r="Q78" s="30"/>
      <c r="R78" s="30"/>
      <c r="S78" s="30"/>
      <c r="T78" s="30"/>
    </row>
    <row r="79" spans="4:20" ht="12.75">
      <c r="D79" s="30"/>
      <c r="E79" s="30"/>
      <c r="F79" s="30"/>
      <c r="G79" s="30"/>
      <c r="H79" s="14"/>
      <c r="I79" s="14"/>
      <c r="J79" s="14"/>
      <c r="K79" s="14"/>
      <c r="L79" s="30"/>
      <c r="M79" s="30"/>
      <c r="N79" s="30"/>
      <c r="O79" s="30"/>
      <c r="P79" s="30"/>
      <c r="Q79" s="30"/>
      <c r="R79" s="30"/>
      <c r="S79" s="30"/>
      <c r="T79" s="30"/>
    </row>
    <row r="80" spans="4:20" ht="12.75">
      <c r="D80" s="30"/>
      <c r="E80" s="30"/>
      <c r="F80" s="30"/>
      <c r="G80" s="30"/>
      <c r="H80" s="14"/>
      <c r="I80" s="14"/>
      <c r="J80" s="14"/>
      <c r="K80" s="14"/>
      <c r="L80" s="30"/>
      <c r="M80" s="30"/>
      <c r="N80" s="30"/>
      <c r="O80" s="30"/>
      <c r="P80" s="30"/>
      <c r="Q80" s="30"/>
      <c r="R80" s="30"/>
      <c r="S80" s="30"/>
      <c r="T80" s="30"/>
    </row>
    <row r="81" spans="4:20" ht="12.75">
      <c r="D81" s="30"/>
      <c r="E81" s="30"/>
      <c r="F81" s="30"/>
      <c r="G81" s="30"/>
      <c r="H81" s="14"/>
      <c r="I81" s="14"/>
      <c r="J81" s="14"/>
      <c r="K81" s="14"/>
      <c r="L81" s="30"/>
      <c r="M81" s="30"/>
      <c r="N81" s="30"/>
      <c r="O81" s="30"/>
      <c r="P81" s="30"/>
      <c r="Q81" s="30"/>
      <c r="R81" s="30"/>
      <c r="S81" s="30"/>
      <c r="T81" s="30"/>
    </row>
    <row r="82" spans="4:20" ht="12.75">
      <c r="D82" s="30"/>
      <c r="E82" s="30"/>
      <c r="F82" s="30"/>
      <c r="G82" s="30"/>
      <c r="H82" s="14"/>
      <c r="I82" s="14"/>
      <c r="J82" s="14"/>
      <c r="K82" s="14"/>
      <c r="L82" s="30"/>
      <c r="M82" s="30"/>
      <c r="N82" s="30"/>
      <c r="O82" s="30"/>
      <c r="P82" s="30"/>
      <c r="Q82" s="30"/>
      <c r="R82" s="30"/>
      <c r="S82" s="30"/>
      <c r="T82" s="30"/>
    </row>
    <row r="83" spans="4:20" ht="12.75">
      <c r="D83" s="30"/>
      <c r="E83" s="30"/>
      <c r="F83" s="30"/>
      <c r="G83" s="30"/>
      <c r="H83" s="14"/>
      <c r="I83" s="14"/>
      <c r="J83" s="14"/>
      <c r="K83" s="14"/>
      <c r="L83" s="30"/>
      <c r="M83" s="30"/>
      <c r="N83" s="30"/>
      <c r="O83" s="30"/>
      <c r="P83" s="30"/>
      <c r="Q83" s="30"/>
      <c r="R83" s="30"/>
      <c r="S83" s="30"/>
      <c r="T83" s="30"/>
    </row>
    <row r="84" spans="4:20" ht="12.75">
      <c r="D84" s="30"/>
      <c r="E84" s="30"/>
      <c r="F84" s="30"/>
      <c r="G84" s="30"/>
      <c r="H84" s="14"/>
      <c r="I84" s="14"/>
      <c r="J84" s="14"/>
      <c r="K84" s="14"/>
      <c r="L84" s="30"/>
      <c r="M84" s="30"/>
      <c r="N84" s="30"/>
      <c r="O84" s="30"/>
      <c r="P84" s="30"/>
      <c r="Q84" s="30"/>
      <c r="R84" s="30"/>
      <c r="S84" s="30"/>
      <c r="T84" s="30"/>
    </row>
    <row r="85" spans="5:20" ht="12.75">
      <c r="E85" s="30"/>
      <c r="H85" s="14"/>
      <c r="I85" s="14"/>
      <c r="J85" s="14"/>
      <c r="K85" s="14"/>
      <c r="L85" s="30"/>
      <c r="M85" s="30"/>
      <c r="N85" s="30"/>
      <c r="O85" s="30"/>
      <c r="P85" s="30"/>
      <c r="Q85" s="30"/>
      <c r="R85" s="30"/>
      <c r="S85" s="30"/>
      <c r="T85" s="30"/>
    </row>
    <row r="86" spans="5:20" ht="12.75">
      <c r="E86" s="30"/>
      <c r="H86" s="14"/>
      <c r="I86" s="14"/>
      <c r="J86" s="14"/>
      <c r="K86" s="14"/>
      <c r="L86" s="30"/>
      <c r="M86" s="30"/>
      <c r="N86" s="30"/>
      <c r="O86" s="30"/>
      <c r="P86" s="30"/>
      <c r="Q86" s="30"/>
      <c r="R86" s="30"/>
      <c r="S86" s="30"/>
      <c r="T86" s="30"/>
    </row>
    <row r="87" spans="8:20" ht="12.75">
      <c r="H87" s="14"/>
      <c r="I87" s="14"/>
      <c r="J87" s="14"/>
      <c r="K87" s="14"/>
      <c r="L87" s="30"/>
      <c r="M87" s="30"/>
      <c r="N87" s="30"/>
      <c r="O87" s="30"/>
      <c r="P87" s="30"/>
      <c r="Q87" s="30"/>
      <c r="R87" s="30"/>
      <c r="S87" s="30"/>
      <c r="T87" s="30"/>
    </row>
    <row r="88" spans="8:20" ht="12.75">
      <c r="H88" s="14"/>
      <c r="I88" s="14"/>
      <c r="J88" s="14"/>
      <c r="K88" s="14"/>
      <c r="L88" s="30"/>
      <c r="M88" s="30"/>
      <c r="N88" s="30"/>
      <c r="O88" s="30"/>
      <c r="P88" s="30"/>
      <c r="Q88" s="30"/>
      <c r="R88" s="30"/>
      <c r="S88" s="30"/>
      <c r="T88" s="30"/>
    </row>
    <row r="89" spans="8:20" ht="12.75">
      <c r="H89" s="14"/>
      <c r="I89" s="14"/>
      <c r="J89" s="14"/>
      <c r="K89" s="14"/>
      <c r="L89" s="30"/>
      <c r="M89" s="30"/>
      <c r="N89" s="30"/>
      <c r="O89" s="30"/>
      <c r="P89" s="30"/>
      <c r="Q89" s="30"/>
      <c r="R89" s="30"/>
      <c r="S89" s="30"/>
      <c r="T89" s="30"/>
    </row>
    <row r="90" spans="8:20" ht="12.75">
      <c r="H90" s="14"/>
      <c r="I90" s="14"/>
      <c r="J90" s="14"/>
      <c r="K90" s="14"/>
      <c r="L90" s="30"/>
      <c r="M90" s="30"/>
      <c r="N90" s="30"/>
      <c r="O90" s="30"/>
      <c r="P90" s="30"/>
      <c r="Q90" s="30"/>
      <c r="R90" s="30"/>
      <c r="S90" s="30"/>
      <c r="T90" s="30"/>
    </row>
    <row r="91" spans="8:20" ht="12.75">
      <c r="H91" s="14"/>
      <c r="I91" s="14"/>
      <c r="J91" s="14"/>
      <c r="K91" s="14"/>
      <c r="L91" s="30"/>
      <c r="M91" s="30"/>
      <c r="N91" s="30"/>
      <c r="O91" s="30"/>
      <c r="P91" s="30"/>
      <c r="Q91" s="30"/>
      <c r="R91" s="30"/>
      <c r="S91" s="30"/>
      <c r="T91" s="30"/>
    </row>
    <row r="92" spans="8:20" ht="12.75"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8:20" ht="12.75"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8:20" ht="12.75"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8:20" ht="12.75"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6" spans="8:20" ht="12.75"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</row>
    <row r="97" spans="8:20" ht="12.75"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8:20" ht="12.75"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</row>
    <row r="99" spans="8:20" ht="12.75"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8:20" ht="12.75"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8:20" ht="12.75"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8:20" ht="12.75"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</row>
    <row r="103" spans="8:20" ht="12.75"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8:20" ht="12.75"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</row>
    <row r="105" spans="8:20" ht="12.75"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6" spans="8:20" ht="12.75"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8:20" ht="12.75"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8" spans="8:20" ht="12.75"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</row>
    <row r="109" spans="8:20" ht="12.75"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0" spans="8:20" ht="12.75"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</row>
    <row r="111" spans="8:20" ht="12.75"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</row>
    <row r="112" spans="8:20" ht="12.75"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</row>
    <row r="113" spans="8:20" ht="12.75"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4" spans="8:20" ht="12.75"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</row>
    <row r="115" spans="8:20" ht="12.75"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6" spans="8:20" ht="12.75"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</row>
    <row r="117" spans="8:20" ht="12.75"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8" spans="8:20" ht="12.75"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</row>
    <row r="119" spans="8:20" ht="12.75"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0" spans="8:20" ht="12.75"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</row>
    <row r="121" spans="8:20" ht="12.75"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2" spans="8:20" ht="12.75"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</row>
    <row r="123" spans="8:20" ht="12.75"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4" spans="8:20" ht="12.75"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</row>
    <row r="125" spans="8:20" ht="12.75"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6" spans="8:20" ht="12.75"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</row>
    <row r="127" spans="8:20" ht="12.75"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8" spans="8:20" ht="12.75"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</row>
    <row r="129" spans="8:20" ht="12.75"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8:20" ht="12.75"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</row>
    <row r="131" spans="8:20" ht="12.75"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</row>
    <row r="132" spans="8:20" ht="12.75"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</row>
    <row r="133" spans="8:20" ht="12.75"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</row>
    <row r="134" spans="8:20" ht="12.75"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</row>
    <row r="135" spans="8:20" ht="12.75"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6" spans="8:20" ht="12.75"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8:20" ht="12.75"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8" spans="8:20" ht="12.75"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</row>
    <row r="139" spans="8:20" ht="12.75"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</row>
    <row r="140" spans="8:20" ht="12.75"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</row>
    <row r="141" spans="8:20" ht="12.75"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</row>
    <row r="142" spans="8:20" ht="12.75"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</row>
    <row r="143" spans="8:20" ht="12.75"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8:20" ht="12.75"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8:20" ht="12.75"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6" spans="8:20" ht="12.75"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</row>
    <row r="147" spans="8:20" ht="12.75"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8" spans="8:20" ht="12.75"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</row>
    <row r="149" spans="8:20" ht="12.75"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</row>
    <row r="150" spans="8:20" ht="12.75"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</row>
    <row r="151" spans="8:20" ht="12.75"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</row>
    <row r="152" spans="8:20" ht="12.75"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</row>
    <row r="153" spans="8:20" ht="12.75"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  <row r="154" spans="8:20" ht="12.75"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</row>
    <row r="155" spans="8:20" ht="12.75"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</row>
    <row r="156" spans="8:20" ht="12.75"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</row>
    <row r="157" spans="8:20" ht="12.75"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</row>
    <row r="158" spans="8:20" ht="12.75"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</row>
    <row r="159" spans="8:20" ht="12.75"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</row>
    <row r="160" spans="8:20" ht="12.75"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</row>
    <row r="161" spans="8:20" ht="12.75"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</row>
    <row r="162" spans="8:20" ht="12.75"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</row>
    <row r="163" spans="8:20" ht="12.75"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</row>
    <row r="164" spans="8:20" ht="12.75"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</row>
    <row r="165" spans="8:20" ht="12.75"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</row>
    <row r="166" spans="8:20" ht="12.75"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</row>
    <row r="167" spans="8:20" ht="12.75"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</row>
    <row r="168" spans="8:20" ht="12.75"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</row>
    <row r="169" spans="8:20" ht="12.75"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</row>
    <row r="170" spans="8:20" ht="12.75"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</row>
    <row r="171" spans="8:20" ht="12.75"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</row>
    <row r="172" spans="8:20" ht="12.75"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</row>
    <row r="173" spans="8:20" ht="12.75"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</row>
    <row r="174" spans="8:20" ht="12.75"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</row>
    <row r="175" spans="8:20" ht="12.75"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</row>
    <row r="176" spans="8:20" ht="12.75"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</row>
    <row r="177" spans="8:20" ht="12.75"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</row>
    <row r="178" spans="8:20" ht="12.75"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</row>
    <row r="179" spans="8:20" ht="12.75"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</row>
    <row r="180" spans="8:20" ht="12.75"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</row>
    <row r="181" spans="8:20" ht="12.75"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</row>
    <row r="182" spans="8:20" ht="12.75"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</row>
    <row r="183" spans="8:20" ht="12.75"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</row>
    <row r="184" spans="8:20" ht="12.75"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</row>
    <row r="185" spans="8:20" ht="12.75"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</row>
    <row r="186" spans="8:20" ht="12.75"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</row>
    <row r="187" spans="8:20" ht="12.75"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</row>
    <row r="188" spans="8:20" ht="12.75"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</row>
    <row r="189" spans="8:20" ht="12.75"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</row>
    <row r="190" spans="8:20" ht="12.75"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</row>
    <row r="191" spans="8:20" ht="12.75"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</row>
    <row r="192" spans="8:20" ht="12.75"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</row>
    <row r="193" spans="8:20" ht="12.75"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</row>
    <row r="194" spans="8:20" ht="12.75"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</row>
    <row r="195" spans="8:20" ht="12.75"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</row>
    <row r="196" spans="8:20" ht="12.75"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</row>
    <row r="197" spans="8:20" ht="12.75"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</row>
    <row r="198" spans="8:20" ht="12.75"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</row>
    <row r="199" spans="8:20" ht="12.75"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</row>
    <row r="200" spans="8:20" ht="12.75"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</row>
    <row r="201" spans="8:20" ht="12.75"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</row>
    <row r="202" spans="8:20" ht="12.75"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</row>
    <row r="203" spans="8:20" ht="12.75"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</row>
    <row r="204" spans="8:20" ht="12.75"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</row>
    <row r="205" spans="8:20" ht="12.75"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</row>
    <row r="206" spans="8:20" ht="12.75"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</row>
    <row r="207" spans="8:20" ht="12.75"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</row>
    <row r="208" spans="8:20" ht="12.75"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</row>
    <row r="209" spans="8:20" ht="12.75"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</row>
    <row r="210" spans="8:20" ht="12.75"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</row>
    <row r="211" spans="8:20" ht="12.75"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</row>
    <row r="212" spans="8:20" ht="12.75"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</row>
    <row r="213" spans="8:20" ht="12.75"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</row>
    <row r="214" spans="8:20" ht="12.75"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</row>
    <row r="215" spans="8:20" ht="12.75"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</row>
    <row r="216" spans="8:20" ht="12.75"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</row>
    <row r="217" spans="8:20" ht="12.75"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</row>
    <row r="218" spans="8:20" ht="12.75"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</row>
    <row r="219" spans="8:20" ht="12.75"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</row>
    <row r="220" spans="8:20" ht="12.75"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</row>
    <row r="221" spans="8:20" ht="12.75"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</row>
    <row r="222" spans="8:20" ht="12.75"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</row>
    <row r="223" spans="8:20" ht="12.75"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</row>
    <row r="224" spans="8:20" ht="12.75"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</row>
    <row r="225" spans="8:20" ht="12.75"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</row>
    <row r="226" spans="8:20" ht="12.75"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</row>
    <row r="227" spans="8:20" ht="12.75"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</row>
    <row r="228" spans="8:20" ht="12.75"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</row>
    <row r="229" spans="8:20" ht="12.75"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</row>
    <row r="230" spans="8:20" ht="12.75"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</row>
    <row r="231" spans="8:20" ht="12.75"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</row>
    <row r="232" spans="8:20" ht="12.75"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</row>
    <row r="233" spans="8:20" ht="12.75"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</row>
    <row r="234" spans="8:20" ht="12.75"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</row>
    <row r="235" spans="8:20" ht="12.75"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</row>
    <row r="236" spans="8:20" ht="12.75"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</row>
    <row r="237" spans="8:20" ht="12.75"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</row>
    <row r="238" spans="8:20" ht="12.75"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</row>
    <row r="239" spans="8:20" ht="12.75"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8:20" ht="12.75"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</row>
    <row r="241" spans="8:20" ht="12.75"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</row>
    <row r="242" spans="8:20" ht="12.75"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</row>
  </sheetData>
  <mergeCells count="1">
    <mergeCell ref="A7:C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2012-12-04T07:15:30Z</cp:lastPrinted>
  <dcterms:created xsi:type="dcterms:W3CDTF">2012-11-20T08:38:58Z</dcterms:created>
  <dcterms:modified xsi:type="dcterms:W3CDTF">2012-12-04T07:23:33Z</dcterms:modified>
  <cp:category/>
  <cp:version/>
  <cp:contentType/>
  <cp:contentStatus/>
</cp:coreProperties>
</file>